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\Dropbox\Travavl.no\Treåringskonker\"/>
    </mc:Choice>
  </mc:AlternateContent>
  <xr:revisionPtr revIDLastSave="0" documentId="13_ncr:1_{1439C6C1-2AE8-4985-8A4A-CD6E380C6B77}" xr6:coauthVersionLast="45" xr6:coauthVersionMax="45" xr10:uidLastSave="{00000000-0000-0000-0000-000000000000}"/>
  <bookViews>
    <workbookView xWindow="315" yWindow="720" windowWidth="13320" windowHeight="14430" xr2:uid="{A8B65012-5070-4BDB-B77E-B360D2D3362D}"/>
  </bookViews>
  <sheets>
    <sheet name="Sheet1" sheetId="1" r:id="rId1"/>
    <sheet name="Sheet2" sheetId="2" r:id="rId2"/>
  </sheets>
  <definedNames>
    <definedName name="aaregkjold">Sheet1!$H$128</definedName>
    <definedName name="ann_berit">Sheet1!$H$29</definedName>
    <definedName name="atle">Sheet1!$H$194</definedName>
    <definedName name="bente">Sheet1!$H$169</definedName>
    <definedName name="claes">Sheet1!$H$115</definedName>
    <definedName name="davis">Sheet1!$H$230</definedName>
    <definedName name="fixe">Sheet1!$H$218</definedName>
    <definedName name="gisleberg">Sheet1!$H$77</definedName>
    <definedName name="Gunnar_flaten">Sheet1!$H$15</definedName>
    <definedName name="hatteberg">Sheet1!$H$206</definedName>
    <definedName name="holje">Sheet1!$H$243</definedName>
    <definedName name="knut_engen">Sheet1!$H$101</definedName>
    <definedName name="koller">Sheet1!$H$267</definedName>
    <definedName name="laurendz">Sheet1!$H$53</definedName>
    <definedName name="linda_engen">Sheet1!$H$141</definedName>
    <definedName name="magnus">Sheet1!$H$255</definedName>
    <definedName name="ments">Sheet1!$H$156</definedName>
    <definedName name="odderik">Sheet1!$H$280</definedName>
    <definedName name="Per_erik">Sheet1!$H$41</definedName>
    <definedName name="ragnhild">Sheet1!$H$65</definedName>
    <definedName name="siv">Sheet1!$H$182</definedName>
    <definedName name="Tronsmoen">Sheet1!$H$89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1" i="1" l="1"/>
  <c r="F101" i="1"/>
  <c r="F280" i="1"/>
  <c r="D280" i="1"/>
  <c r="H280" i="1" s="1"/>
  <c r="C14" i="2" s="1"/>
  <c r="F267" i="1"/>
  <c r="D267" i="1"/>
  <c r="F255" i="1"/>
  <c r="D255" i="1"/>
  <c r="F243" i="1"/>
  <c r="D243" i="1"/>
  <c r="F230" i="1"/>
  <c r="D230" i="1"/>
  <c r="F218" i="1"/>
  <c r="D218" i="1"/>
  <c r="F206" i="1"/>
  <c r="D206" i="1"/>
  <c r="H206" i="1" s="1"/>
  <c r="C16" i="2" s="1"/>
  <c r="F194" i="1"/>
  <c r="D194" i="1"/>
  <c r="H194" i="1" s="1"/>
  <c r="C24" i="2" s="1"/>
  <c r="F182" i="1"/>
  <c r="D182" i="1"/>
  <c r="F169" i="1"/>
  <c r="D169" i="1"/>
  <c r="F141" i="1"/>
  <c r="D141" i="1"/>
  <c r="F156" i="1"/>
  <c r="D156" i="1"/>
  <c r="F128" i="1"/>
  <c r="D128" i="1"/>
  <c r="F115" i="1"/>
  <c r="D115" i="1"/>
  <c r="H115" i="1" s="1"/>
  <c r="C21" i="2" s="1"/>
  <c r="F89" i="1"/>
  <c r="D89" i="1"/>
  <c r="F77" i="1"/>
  <c r="D77" i="1"/>
  <c r="F65" i="1"/>
  <c r="D65" i="1"/>
  <c r="F53" i="1"/>
  <c r="D53" i="1"/>
  <c r="F41" i="1"/>
  <c r="D41" i="1"/>
  <c r="F29" i="1"/>
  <c r="D29" i="1"/>
  <c r="H77" i="1" l="1"/>
  <c r="C17" i="2" s="1"/>
  <c r="H230" i="1"/>
  <c r="C19" i="2" s="1"/>
  <c r="H169" i="1"/>
  <c r="C22" i="2" s="1"/>
  <c r="H141" i="1"/>
  <c r="C9" i="2" s="1"/>
  <c r="H267" i="1"/>
  <c r="C18" i="2" s="1"/>
  <c r="H243" i="1"/>
  <c r="C23" i="2" s="1"/>
  <c r="H255" i="1"/>
  <c r="C13" i="2" s="1"/>
  <c r="H218" i="1"/>
  <c r="C20" i="2" s="1"/>
  <c r="H182" i="1"/>
  <c r="C15" i="2" s="1"/>
  <c r="H128" i="1"/>
  <c r="C7" i="2" s="1"/>
  <c r="H156" i="1"/>
  <c r="C3" i="2" s="1"/>
  <c r="H53" i="1"/>
  <c r="C11" i="2" s="1"/>
  <c r="H101" i="1"/>
  <c r="C5" i="2" s="1"/>
  <c r="H29" i="1"/>
  <c r="C8" i="2" s="1"/>
  <c r="H89" i="1"/>
  <c r="C4" i="2" s="1"/>
  <c r="H65" i="1"/>
  <c r="C12" i="2" s="1"/>
  <c r="H41" i="1"/>
  <c r="C10" i="2" s="1"/>
  <c r="O27" i="1"/>
  <c r="O26" i="1"/>
  <c r="O24" i="1"/>
  <c r="O23" i="1"/>
  <c r="O22" i="1"/>
  <c r="O21" i="1"/>
  <c r="O20" i="1"/>
  <c r="F15" i="1"/>
  <c r="D15" i="1"/>
  <c r="O25" i="1" l="1"/>
  <c r="H15" i="1"/>
  <c r="O19" i="1"/>
  <c r="O18" i="1"/>
  <c r="O15" i="1" l="1"/>
  <c r="C6" i="2"/>
</calcChain>
</file>

<file path=xl/sharedStrings.xml><?xml version="1.0" encoding="utf-8"?>
<sst xmlns="http://schemas.openxmlformats.org/spreadsheetml/2006/main" count="512" uniqueCount="253">
  <si>
    <t>Ragnhild Diesen</t>
  </si>
  <si>
    <t>Hingster</t>
  </si>
  <si>
    <t>Hopper</t>
  </si>
  <si>
    <t>Deltaker</t>
  </si>
  <si>
    <t>Innkjørt</t>
  </si>
  <si>
    <t>Si Marie Kittelsen</t>
  </si>
  <si>
    <t>Linda Engen</t>
  </si>
  <si>
    <t>Knut Engen</t>
  </si>
  <si>
    <t>Bente Kurås Lilleengen</t>
  </si>
  <si>
    <t>Atle Laland</t>
  </si>
  <si>
    <t>Pål Gisleberg</t>
  </si>
  <si>
    <t>Ments Tore Møller</t>
  </si>
  <si>
    <t>Odd Erik Wølner</t>
  </si>
  <si>
    <t>Magnus Taanevig</t>
  </si>
  <si>
    <t>John Aareskjold Tjøtta</t>
  </si>
  <si>
    <t>Claes Sjölin</t>
  </si>
  <si>
    <t>Treåringskonkurranse 2020</t>
  </si>
  <si>
    <t>Gunnar Flåten</t>
  </si>
  <si>
    <t>Custom Cheval</t>
  </si>
  <si>
    <t>Alpha Crown RR</t>
  </si>
  <si>
    <t>Champstile</t>
  </si>
  <si>
    <t>Elenors Magic</t>
  </si>
  <si>
    <t>Magic Talisman</t>
  </si>
  <si>
    <t>High Flyer</t>
  </si>
  <si>
    <t>Jeffrey BR</t>
  </si>
  <si>
    <t>Jerry BR</t>
  </si>
  <si>
    <t>Rainman O</t>
  </si>
  <si>
    <t>Thai Lannister</t>
  </si>
  <si>
    <t>Carolina Volo</t>
  </si>
  <si>
    <t>Chandelles</t>
  </si>
  <si>
    <t>Custom Carrera</t>
  </si>
  <si>
    <t>Jodie BR</t>
  </si>
  <si>
    <t>Jolene BR</t>
  </si>
  <si>
    <t>Only Be Kind To Me</t>
  </si>
  <si>
    <t>Supercute</t>
  </si>
  <si>
    <t>Thai Daenerys</t>
  </si>
  <si>
    <t>Thai Sansa</t>
  </si>
  <si>
    <t>Ann Berit Sagedal</t>
  </si>
  <si>
    <t>Classic Sun</t>
  </si>
  <si>
    <t>All for You Genius</t>
  </si>
  <si>
    <t>USA Face</t>
  </si>
  <si>
    <t>King Di Jesolo</t>
  </si>
  <si>
    <t>Dalton</t>
  </si>
  <si>
    <t>Henri Sisu</t>
  </si>
  <si>
    <t>President Tile</t>
  </si>
  <si>
    <t>Thai Targaryan</t>
  </si>
  <si>
    <t>Janis BR</t>
  </si>
  <si>
    <t>Muscles’n Genius</t>
  </si>
  <si>
    <t>Pacific Tile</t>
  </si>
  <si>
    <t>Waytocashflow</t>
  </si>
  <si>
    <t>Per Erik Hagen</t>
  </si>
  <si>
    <t>Cicero TG</t>
  </si>
  <si>
    <t>Kræsj</t>
  </si>
  <si>
    <t>Broadway Sun</t>
  </si>
  <si>
    <t>Global bred to Win</t>
  </si>
  <si>
    <t>SMK Scarlett</t>
  </si>
  <si>
    <t>Grand Princess</t>
  </si>
  <si>
    <t>Ocean Drive</t>
  </si>
  <si>
    <t>Embakasi Sun</t>
  </si>
  <si>
    <t>Chocolate Box</t>
  </si>
  <si>
    <t>Jeffrey B.R.</t>
  </si>
  <si>
    <t>L.J.'s Red Rajah</t>
  </si>
  <si>
    <t>Jupiter B.R.</t>
  </si>
  <si>
    <t>Peaceful Mission</t>
  </si>
  <si>
    <t>Devious</t>
  </si>
  <si>
    <t>Only be kind to me</t>
  </si>
  <si>
    <t>Surpriseme</t>
  </si>
  <si>
    <t>Gloriana</t>
  </si>
  <si>
    <t>Anne Simone</t>
  </si>
  <si>
    <t>Benjamin Laurendz</t>
  </si>
  <si>
    <t>True Superb</t>
  </si>
  <si>
    <t>Maiden Creation</t>
  </si>
  <si>
    <t>Shockadelica</t>
  </si>
  <si>
    <t>N.Y. Embrasse Moi</t>
  </si>
  <si>
    <t>Cicero T. G.</t>
  </si>
  <si>
    <t>Lost In France</t>
  </si>
  <si>
    <t>Mangas Coloradas</t>
  </si>
  <si>
    <t>Maquavit E.</t>
  </si>
  <si>
    <t>Straight Up Superb</t>
  </si>
  <si>
    <t>Brillant Superb </t>
  </si>
  <si>
    <t>Carolines Hero </t>
  </si>
  <si>
    <t>Chocolate Box </t>
  </si>
  <si>
    <t>Donato Frecel </t>
  </si>
  <si>
    <t>ID Duke Of Lords </t>
  </si>
  <si>
    <t>Jeffrey BR </t>
  </si>
  <si>
    <t>Jerry BR </t>
  </si>
  <si>
    <t>Jupiter BR </t>
  </si>
  <si>
    <t>NY Quite A Catch </t>
  </si>
  <si>
    <t>Devious </t>
  </si>
  <si>
    <t>Maiden Creation </t>
  </si>
  <si>
    <t>Moni Bank </t>
  </si>
  <si>
    <t>Peaceful Mission </t>
  </si>
  <si>
    <t>Supercute </t>
  </si>
  <si>
    <t>Torbjørn Tronsmoen</t>
  </si>
  <si>
    <t>Janne Frecel</t>
  </si>
  <si>
    <t>Cicero T.G.</t>
  </si>
  <si>
    <t>All For You Genius</t>
  </si>
  <si>
    <t>Jaguar B.R.</t>
  </si>
  <si>
    <t>Jackpot BR</t>
  </si>
  <si>
    <t>Jaguar BR</t>
  </si>
  <si>
    <t>Jupiter BR</t>
  </si>
  <si>
    <t>Maquavit E</t>
  </si>
  <si>
    <t>Jackie BR</t>
  </si>
  <si>
    <t>Diva Mirchi</t>
  </si>
  <si>
    <t>Emily Salt</t>
  </si>
  <si>
    <t>Garamasala</t>
  </si>
  <si>
    <t>Cosy Joselyn</t>
  </si>
  <si>
    <t>L.A.`s I Feel Good</t>
  </si>
  <si>
    <t>Jeffrey B.R. </t>
  </si>
  <si>
    <t>I.D. Duke of Lords</t>
  </si>
  <si>
    <t>Donato Frecel</t>
  </si>
  <si>
    <t>Riva O</t>
  </si>
  <si>
    <t>L.A.'s Hot Pants</t>
  </si>
  <si>
    <t xml:space="preserve">Anne Simone </t>
  </si>
  <si>
    <t xml:space="preserve">Peaceful Mission </t>
  </si>
  <si>
    <t xml:space="preserve">Supercute </t>
  </si>
  <si>
    <t xml:space="preserve">Brillant Superb </t>
  </si>
  <si>
    <t xml:space="preserve">Brilliant Cash </t>
  </si>
  <si>
    <t xml:space="preserve">Coktail Rebellion </t>
  </si>
  <si>
    <t xml:space="preserve">Custom Cheval </t>
  </si>
  <si>
    <t xml:space="preserve">High Flyer </t>
  </si>
  <si>
    <t xml:space="preserve">Lost In France </t>
  </si>
  <si>
    <t xml:space="preserve">Magic Talisman </t>
  </si>
  <si>
    <t xml:space="preserve">Mc Burney </t>
  </si>
  <si>
    <t>Elenors Magic</t>
  </si>
  <si>
    <t>Gone With The Wine</t>
  </si>
  <si>
    <t>Magic Talisman </t>
  </si>
  <si>
    <t>U.S.A. Face </t>
  </si>
  <si>
    <t>Deep Sea Doesit</t>
  </si>
  <si>
    <t>Diva Classic</t>
  </si>
  <si>
    <t>Paris Tile</t>
  </si>
  <si>
    <t>Thai Daenerys </t>
  </si>
  <si>
    <t xml:space="preserve">Champstile </t>
  </si>
  <si>
    <t>I.D. Duke Of Lords</t>
  </si>
  <si>
    <t>Kamperhaugs Don</t>
  </si>
  <si>
    <t>Icebreaker</t>
  </si>
  <si>
    <t>Prodigious Tile</t>
  </si>
  <si>
    <t xml:space="preserve">Bertoglio </t>
  </si>
  <si>
    <t xml:space="preserve">Custom Carrera </t>
  </si>
  <si>
    <t xml:space="preserve">Diva Classic </t>
  </si>
  <si>
    <t xml:space="preserve">Gilly Miz Milly </t>
  </si>
  <si>
    <t xml:space="preserve">Jozefina BR </t>
  </si>
  <si>
    <t xml:space="preserve">Marielle MM </t>
  </si>
  <si>
    <t>Thai Arya</t>
  </si>
  <si>
    <t xml:space="preserve">Amazing Moment </t>
  </si>
  <si>
    <t xml:space="preserve">Bonne Chance </t>
  </si>
  <si>
    <t xml:space="preserve">ID Detecteur </t>
  </si>
  <si>
    <t>Pinki Hill</t>
  </si>
  <si>
    <t xml:space="preserve">Wilson Laylock </t>
  </si>
  <si>
    <t>Caldera</t>
  </si>
  <si>
    <t>Zlatan</t>
  </si>
  <si>
    <t xml:space="preserve">Thai Baratheon </t>
  </si>
  <si>
    <t>Siv Marie Kittelsen</t>
  </si>
  <si>
    <t>I D Due Diligence</t>
  </si>
  <si>
    <t>Straight up Superb</t>
  </si>
  <si>
    <t>Squanto</t>
  </si>
  <si>
    <t>Custom Carrera </t>
  </si>
  <si>
    <t>Grace Salt </t>
  </si>
  <si>
    <t>S.M.K Shangri La </t>
  </si>
  <si>
    <t>Diamond Arrow </t>
  </si>
  <si>
    <t>Miss Pepper </t>
  </si>
  <si>
    <t>Atle Opstvedt</t>
  </si>
  <si>
    <t xml:space="preserve">ID Derrier Pas </t>
  </si>
  <si>
    <t xml:space="preserve">ID Dig Deeper </t>
  </si>
  <si>
    <t xml:space="preserve">ID Duke Of Lords </t>
  </si>
  <si>
    <t xml:space="preserve">Jackpot BR </t>
  </si>
  <si>
    <t xml:space="preserve">Jaguar BR </t>
  </si>
  <si>
    <t xml:space="preserve">Jason BR </t>
  </si>
  <si>
    <t xml:space="preserve">Jeffrey BR </t>
  </si>
  <si>
    <t xml:space="preserve">Jeriko BR </t>
  </si>
  <si>
    <t xml:space="preserve">Jupiter BR </t>
  </si>
  <si>
    <t xml:space="preserve">Corona Borealis </t>
  </si>
  <si>
    <t xml:space="preserve">Deep Sea Doesit </t>
  </si>
  <si>
    <t xml:space="preserve">Diva Mirchi </t>
  </si>
  <si>
    <t xml:space="preserve">Enjoytheone SC </t>
  </si>
  <si>
    <t xml:space="preserve">Fiji </t>
  </si>
  <si>
    <t xml:space="preserve">Filusia Simoni </t>
  </si>
  <si>
    <t xml:space="preserve">ID Diana </t>
  </si>
  <si>
    <t>Jeanette Hatteberg</t>
  </si>
  <si>
    <t xml:space="preserve">Cicero TG </t>
  </si>
  <si>
    <t xml:space="preserve">Fever </t>
  </si>
  <si>
    <t>Fleksnes</t>
  </si>
  <si>
    <t>Rembrandt O</t>
  </si>
  <si>
    <t xml:space="preserve">Straight Up Superb  </t>
  </si>
  <si>
    <t xml:space="preserve">Above Classic </t>
  </si>
  <si>
    <t xml:space="preserve">Phantom Tile </t>
  </si>
  <si>
    <t xml:space="preserve">Seeweed  </t>
  </si>
  <si>
    <t xml:space="preserve">Jane BR </t>
  </si>
  <si>
    <t xml:space="preserve">Grace Salt </t>
  </si>
  <si>
    <t>Filusia Simoni</t>
  </si>
  <si>
    <t>Stall Fixe</t>
  </si>
  <si>
    <t>Thai targaryan</t>
  </si>
  <si>
    <t>U.S.A. Face</t>
  </si>
  <si>
    <t>U.S. Marines</t>
  </si>
  <si>
    <t>Present tile</t>
  </si>
  <si>
    <t>L.A.'s I feel good</t>
  </si>
  <si>
    <t>Global Best lover</t>
  </si>
  <si>
    <t>Jupiter B.R</t>
  </si>
  <si>
    <t>Custom carrera</t>
  </si>
  <si>
    <t>Louisiana</t>
  </si>
  <si>
    <t>Deep sea doesit</t>
  </si>
  <si>
    <t>Enjoytheone s.c.</t>
  </si>
  <si>
    <t>Marie Davis</t>
  </si>
  <si>
    <t>Marielle MM</t>
  </si>
  <si>
    <t>Bolt Challenger</t>
  </si>
  <si>
    <t>Coktail Rebellion</t>
  </si>
  <si>
    <t>Thai Baratheon</t>
  </si>
  <si>
    <t>Lily Holje</t>
  </si>
  <si>
    <t xml:space="preserve">Willy Angel </t>
  </si>
  <si>
    <t xml:space="preserve">The Spy Who Loved Me  </t>
  </si>
  <si>
    <t xml:space="preserve">Thai Baratheon  </t>
  </si>
  <si>
    <t xml:space="preserve">Trens   </t>
  </si>
  <si>
    <t xml:space="preserve">USA Face </t>
  </si>
  <si>
    <t xml:space="preserve">Thai Lannister </t>
  </si>
  <si>
    <t xml:space="preserve">Tilly Classic </t>
  </si>
  <si>
    <t>anne simone</t>
  </si>
  <si>
    <t>Way To Go</t>
  </si>
  <si>
    <t>Corona Borealis</t>
  </si>
  <si>
    <t>Visconti</t>
  </si>
  <si>
    <t>ID Due Diligence</t>
  </si>
  <si>
    <t>Lord Commander</t>
  </si>
  <si>
    <t>Apollo Creed</t>
  </si>
  <si>
    <t>MH Daddy's Cash</t>
  </si>
  <si>
    <t>Thai Martell</t>
  </si>
  <si>
    <t>C You Soa</t>
  </si>
  <si>
    <t>Agnes US</t>
  </si>
  <si>
    <t>Enjoytheone Sc</t>
  </si>
  <si>
    <t>Mind The Gap</t>
  </si>
  <si>
    <t>Maren Koller</t>
  </si>
  <si>
    <t>Coktail Voice</t>
  </si>
  <si>
    <t>Falcon Eye</t>
  </si>
  <si>
    <t>Wilson Laylock</t>
  </si>
  <si>
    <t>C.C. Best Lucky</t>
  </si>
  <si>
    <t>Jaipur B.R.</t>
  </si>
  <si>
    <t>Quality Princess</t>
  </si>
  <si>
    <t xml:space="preserve">Profit Tile </t>
  </si>
  <si>
    <t xml:space="preserve">Joshua BR </t>
  </si>
  <si>
    <t xml:space="preserve">Jerry BR </t>
  </si>
  <si>
    <t xml:space="preserve">Thai Targaryan </t>
  </si>
  <si>
    <t xml:space="preserve">Thai Daenerys </t>
  </si>
  <si>
    <t xml:space="preserve">Delicious Monica </t>
  </si>
  <si>
    <t xml:space="preserve">Louisiana </t>
  </si>
  <si>
    <t xml:space="preserve">Gloriana </t>
  </si>
  <si>
    <t xml:space="preserve">Devious </t>
  </si>
  <si>
    <t xml:space="preserve">Waytocashflow </t>
  </si>
  <si>
    <t>død</t>
  </si>
  <si>
    <t>M.H. Daddy's Cash</t>
  </si>
  <si>
    <t>Joshua BR</t>
  </si>
  <si>
    <t>Blue Serenity</t>
  </si>
  <si>
    <t>Lobster's Ace</t>
  </si>
  <si>
    <t>Come Easy</t>
  </si>
  <si>
    <t>danmark</t>
  </si>
  <si>
    <t>Brillant Superb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</si>
</sst>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kr-414]\ #,##0"/>
    <numFmt numFmtId="165" formatCode="#,##0\ [$kr-814]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1F497D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2" fillId="0" borderId="0" xfId="0" applyFont="1" applyFill="1"/>
    <xf numFmtId="0" fontId="0" fillId="2" borderId="0" xfId="0" applyFont="1" applyFill="1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readingOrder="1"/>
    </xf>
    <xf numFmtId="0" fontId="3" fillId="0" borderId="0" xfId="0" applyFont="1" applyAlignment="1">
      <alignment vertical="center" wrapText="1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Fill="1"/>
    <xf numFmtId="0" fontId="1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164" fontId="8" fillId="0" borderId="0" xfId="0" applyNumberFormat="1" applyFont="1"/>
    <xf numFmtId="164" fontId="0" fillId="0" borderId="0" xfId="0" applyNumberFormat="1"/>
    <xf numFmtId="165" fontId="10" fillId="2" borderId="0" xfId="0" applyNumberFormat="1" applyFont="1" applyFill="1"/>
    <xf numFmtId="165" fontId="0" fillId="2" borderId="0" xfId="0" applyNumberFormat="1" applyFont="1" applyFill="1"/>
    <xf numFmtId="165" fontId="1" fillId="2" borderId="0" xfId="0" applyNumberFormat="1" applyFont="1" applyFill="1"/>
    <xf numFmtId="165" fontId="0" fillId="0" borderId="0" xfId="0" applyNumberFormat="1" applyFont="1"/>
    <xf numFmtId="165" fontId="8" fillId="0" borderId="0" xfId="0" applyNumberFormat="1" applyFont="1"/>
    <xf numFmtId="165" fontId="9" fillId="0" borderId="0" xfId="0" applyNumberFormat="1" applyFont="1"/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Fill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DD42-F680-4876-A100-23C8963ACE77}">
  <dimension ref="A1:O280"/>
  <sheetViews>
    <sheetView tabSelected="1" workbookViewId="0">
      <selection activeCell="F17" sqref="F17"/>
    </sheetView>
  </sheetViews>
  <sheetFormatPr defaultRowHeight="15" x14ac:dyDescent="0.25"/>
  <cols>
    <col min="1" max="1" width="18" style="20" customWidth="1"/>
    <col min="2" max="2" width="10.7109375" style="4" customWidth="1"/>
    <col min="3" max="3" width="21.5703125" style="4" customWidth="1"/>
    <col min="4" max="4" width="13.85546875" style="10" customWidth="1"/>
    <col min="5" max="5" width="22" style="4" customWidth="1"/>
    <col min="6" max="6" width="12.140625" style="10" customWidth="1"/>
    <col min="7" max="7" width="9.140625" style="4"/>
    <col min="8" max="8" width="15.7109375" style="28" bestFit="1" customWidth="1"/>
    <col min="9" max="13" width="9.140625" style="4"/>
    <col min="14" max="14" width="26.85546875" style="4" customWidth="1"/>
    <col min="15" max="15" width="18.85546875" style="4" customWidth="1"/>
    <col min="16" max="16384" width="9.140625" style="4"/>
  </cols>
  <sheetData>
    <row r="1" spans="1:15" s="16" customFormat="1" ht="21" x14ac:dyDescent="0.35">
      <c r="A1" s="16" t="s">
        <v>16</v>
      </c>
      <c r="D1" s="17"/>
      <c r="F1" s="17"/>
      <c r="H1" s="25"/>
    </row>
    <row r="2" spans="1:15" s="3" customFormat="1" x14ac:dyDescent="0.25">
      <c r="A2" s="1"/>
      <c r="D2" s="8"/>
      <c r="F2" s="8"/>
      <c r="H2" s="26"/>
    </row>
    <row r="3" spans="1:15" s="1" customFormat="1" x14ac:dyDescent="0.25">
      <c r="A3" s="1" t="s">
        <v>3</v>
      </c>
      <c r="C3" s="1" t="s">
        <v>1</v>
      </c>
      <c r="D3" s="9" t="s">
        <v>4</v>
      </c>
      <c r="E3" s="1" t="s">
        <v>2</v>
      </c>
      <c r="F3" s="9" t="s">
        <v>4</v>
      </c>
      <c r="H3" s="27"/>
    </row>
    <row r="5" spans="1:15" ht="15.75" x14ac:dyDescent="0.25">
      <c r="A5" s="35" t="s">
        <v>17</v>
      </c>
      <c r="C5" s="31" t="s">
        <v>19</v>
      </c>
      <c r="D5" s="10">
        <v>34000</v>
      </c>
      <c r="E5" s="31" t="s">
        <v>28</v>
      </c>
      <c r="F5" s="10">
        <v>288691</v>
      </c>
    </row>
    <row r="6" spans="1:15" ht="15.75" x14ac:dyDescent="0.25">
      <c r="A6" s="21"/>
      <c r="C6" s="32" t="s">
        <v>18</v>
      </c>
      <c r="D6" s="10">
        <v>971851</v>
      </c>
      <c r="E6" s="31" t="s">
        <v>29</v>
      </c>
      <c r="F6" s="10">
        <v>285325</v>
      </c>
    </row>
    <row r="7" spans="1:15" ht="15.75" x14ac:dyDescent="0.25">
      <c r="A7" s="21"/>
      <c r="C7" s="31" t="s">
        <v>20</v>
      </c>
      <c r="D7" s="10">
        <v>20000</v>
      </c>
      <c r="E7" s="31" t="s">
        <v>30</v>
      </c>
      <c r="F7" s="10">
        <v>32976</v>
      </c>
    </row>
    <row r="8" spans="1:15" ht="15.75" x14ac:dyDescent="0.25">
      <c r="A8" s="21"/>
      <c r="C8" s="31" t="s">
        <v>21</v>
      </c>
      <c r="D8" s="10">
        <v>28000</v>
      </c>
      <c r="E8" s="31" t="s">
        <v>58</v>
      </c>
      <c r="F8" s="10">
        <v>79833</v>
      </c>
    </row>
    <row r="9" spans="1:15" ht="15.75" x14ac:dyDescent="0.25">
      <c r="A9" s="21"/>
      <c r="C9" s="31" t="s">
        <v>22</v>
      </c>
      <c r="D9" s="10">
        <v>132861</v>
      </c>
      <c r="E9" s="31" t="s">
        <v>31</v>
      </c>
      <c r="F9" s="10">
        <v>633000</v>
      </c>
    </row>
    <row r="10" spans="1:15" ht="15.75" x14ac:dyDescent="0.25">
      <c r="A10" s="21"/>
      <c r="C10" s="31" t="s">
        <v>23</v>
      </c>
      <c r="D10" s="10">
        <v>1052116</v>
      </c>
      <c r="E10" s="31" t="s">
        <v>32</v>
      </c>
      <c r="F10" s="10">
        <v>1120055</v>
      </c>
    </row>
    <row r="11" spans="1:15" ht="15.75" x14ac:dyDescent="0.25">
      <c r="A11" s="21"/>
      <c r="C11" s="31" t="s">
        <v>24</v>
      </c>
      <c r="D11" s="10">
        <v>82178</v>
      </c>
      <c r="E11" s="31" t="s">
        <v>33</v>
      </c>
      <c r="F11" s="10">
        <v>114000</v>
      </c>
    </row>
    <row r="12" spans="1:15" ht="15.75" x14ac:dyDescent="0.25">
      <c r="A12" s="21"/>
      <c r="C12" s="31" t="s">
        <v>25</v>
      </c>
      <c r="D12" s="10">
        <v>14898</v>
      </c>
      <c r="E12" s="31" t="s">
        <v>34</v>
      </c>
      <c r="F12" s="10">
        <v>481246</v>
      </c>
    </row>
    <row r="13" spans="1:15" ht="15.75" x14ac:dyDescent="0.25">
      <c r="A13" s="21"/>
      <c r="C13" s="31" t="s">
        <v>26</v>
      </c>
      <c r="D13" s="10">
        <v>47000</v>
      </c>
      <c r="E13" s="31" t="s">
        <v>35</v>
      </c>
      <c r="F13" s="10">
        <v>63911</v>
      </c>
    </row>
    <row r="14" spans="1:15" ht="15.75" x14ac:dyDescent="0.25">
      <c r="A14" s="21"/>
      <c r="C14" s="31" t="s">
        <v>27</v>
      </c>
      <c r="D14" s="10">
        <v>43000</v>
      </c>
      <c r="E14" s="31" t="s">
        <v>36</v>
      </c>
      <c r="F14" s="10">
        <v>283962</v>
      </c>
    </row>
    <row r="15" spans="1:15" ht="18.75" x14ac:dyDescent="0.3">
      <c r="A15" s="21"/>
      <c r="D15" s="12">
        <f>SUM(D5:D14)</f>
        <v>2425904</v>
      </c>
      <c r="E15" s="13"/>
      <c r="F15" s="12">
        <f>SUM(F5:F14)</f>
        <v>3382999</v>
      </c>
      <c r="H15" s="29">
        <f>SUM(D15:F15)</f>
        <v>5808903</v>
      </c>
      <c r="N15" s="4" t="s">
        <v>0</v>
      </c>
      <c r="O15" s="14">
        <f>H15</f>
        <v>5808903</v>
      </c>
    </row>
    <row r="16" spans="1:15" ht="18.75" x14ac:dyDescent="0.3">
      <c r="A16" s="21"/>
      <c r="D16" s="12"/>
      <c r="E16" s="13"/>
      <c r="F16" s="12"/>
      <c r="H16" s="29"/>
      <c r="O16" s="14"/>
    </row>
    <row r="17" spans="1:15" ht="18.75" x14ac:dyDescent="0.3">
      <c r="A17" s="21"/>
      <c r="D17" s="12"/>
      <c r="E17" s="13"/>
      <c r="F17" s="12"/>
      <c r="H17" s="29"/>
      <c r="O17" s="14"/>
    </row>
    <row r="18" spans="1:15" ht="18.75" x14ac:dyDescent="0.3">
      <c r="A18" s="21"/>
      <c r="H18" s="30"/>
      <c r="N18" s="4" t="s">
        <v>5</v>
      </c>
      <c r="O18" s="14">
        <f>H29</f>
        <v>4507361</v>
      </c>
    </row>
    <row r="19" spans="1:15" ht="18.75" x14ac:dyDescent="0.3">
      <c r="A19" s="35" t="s">
        <v>37</v>
      </c>
      <c r="C19" s="31" t="s">
        <v>23</v>
      </c>
      <c r="D19" s="10">
        <v>1052116</v>
      </c>
      <c r="E19" s="31" t="s">
        <v>28</v>
      </c>
      <c r="F19" s="10">
        <v>288691</v>
      </c>
      <c r="H19" s="30"/>
      <c r="N19" s="4" t="s">
        <v>6</v>
      </c>
      <c r="O19" s="14">
        <f>H42</f>
        <v>0</v>
      </c>
    </row>
    <row r="20" spans="1:15" ht="18.75" x14ac:dyDescent="0.3">
      <c r="A20" s="21"/>
      <c r="C20" s="31" t="s">
        <v>24</v>
      </c>
      <c r="D20" s="10">
        <v>82178</v>
      </c>
      <c r="E20" s="31" t="s">
        <v>29</v>
      </c>
      <c r="F20" s="10">
        <v>285325</v>
      </c>
      <c r="H20" s="30"/>
      <c r="N20" s="4" t="s">
        <v>7</v>
      </c>
      <c r="O20" s="14">
        <f>H55</f>
        <v>0</v>
      </c>
    </row>
    <row r="21" spans="1:15" ht="18.75" x14ac:dyDescent="0.3">
      <c r="A21" s="21"/>
      <c r="C21" s="31" t="s">
        <v>38</v>
      </c>
      <c r="D21" s="10">
        <v>137763</v>
      </c>
      <c r="E21" s="31" t="s">
        <v>30</v>
      </c>
      <c r="F21" s="10">
        <v>32976</v>
      </c>
      <c r="H21" s="30"/>
      <c r="N21" s="4" t="s">
        <v>8</v>
      </c>
      <c r="O21" s="14">
        <f>H67</f>
        <v>0</v>
      </c>
    </row>
    <row r="22" spans="1:15" ht="18.75" x14ac:dyDescent="0.3">
      <c r="A22" s="21"/>
      <c r="C22" s="31" t="s">
        <v>39</v>
      </c>
      <c r="D22" s="10">
        <v>40000</v>
      </c>
      <c r="E22" s="31" t="s">
        <v>31</v>
      </c>
      <c r="F22" s="10">
        <v>633000</v>
      </c>
      <c r="H22" s="30"/>
      <c r="N22" s="4" t="s">
        <v>9</v>
      </c>
      <c r="O22" s="14">
        <f>H79</f>
        <v>0</v>
      </c>
    </row>
    <row r="23" spans="1:15" ht="18.75" x14ac:dyDescent="0.3">
      <c r="A23" s="21"/>
      <c r="C23" s="31" t="s">
        <v>192</v>
      </c>
      <c r="D23" s="10">
        <v>6000</v>
      </c>
      <c r="E23" s="31" t="s">
        <v>46</v>
      </c>
      <c r="F23" s="22">
        <v>0</v>
      </c>
      <c r="G23" s="4" t="s">
        <v>245</v>
      </c>
      <c r="H23" s="30"/>
      <c r="N23" s="4" t="s">
        <v>10</v>
      </c>
      <c r="O23" s="14">
        <f>H91</f>
        <v>0</v>
      </c>
    </row>
    <row r="24" spans="1:15" ht="18.75" x14ac:dyDescent="0.3">
      <c r="A24" s="21"/>
      <c r="C24" s="31" t="s">
        <v>41</v>
      </c>
      <c r="D24" s="10">
        <v>225000</v>
      </c>
      <c r="E24" s="31" t="s">
        <v>47</v>
      </c>
      <c r="F24" s="10">
        <v>7000</v>
      </c>
      <c r="H24" s="30"/>
      <c r="N24" s="4" t="s">
        <v>11</v>
      </c>
      <c r="O24" s="14">
        <f>H115</f>
        <v>1943500</v>
      </c>
    </row>
    <row r="25" spans="1:15" ht="18.75" x14ac:dyDescent="0.3">
      <c r="A25" s="21"/>
      <c r="C25" s="31" t="s">
        <v>42</v>
      </c>
      <c r="D25" s="10">
        <v>29000</v>
      </c>
      <c r="E25" s="31" t="s">
        <v>32</v>
      </c>
      <c r="F25" s="10">
        <v>1120055</v>
      </c>
      <c r="H25" s="30"/>
      <c r="N25" s="4" t="s">
        <v>12</v>
      </c>
      <c r="O25" s="14">
        <f>H128</f>
        <v>5368490</v>
      </c>
    </row>
    <row r="26" spans="1:15" ht="18.75" x14ac:dyDescent="0.3">
      <c r="A26" s="21"/>
      <c r="C26" s="31" t="s">
        <v>43</v>
      </c>
      <c r="D26" s="10">
        <v>110500</v>
      </c>
      <c r="E26" s="31" t="s">
        <v>48</v>
      </c>
      <c r="F26" s="10">
        <v>0</v>
      </c>
      <c r="G26" s="4" t="s">
        <v>245</v>
      </c>
      <c r="H26" s="30"/>
      <c r="N26" s="4" t="s">
        <v>13</v>
      </c>
      <c r="O26" s="14">
        <f>H151</f>
        <v>0</v>
      </c>
    </row>
    <row r="27" spans="1:15" ht="18.75" x14ac:dyDescent="0.3">
      <c r="A27" s="21"/>
      <c r="C27" s="31" t="s">
        <v>44</v>
      </c>
      <c r="D27" s="10">
        <v>19000</v>
      </c>
      <c r="E27" s="31" t="s">
        <v>36</v>
      </c>
      <c r="F27" s="10">
        <v>283962</v>
      </c>
      <c r="H27" s="30"/>
      <c r="N27" s="4" t="s">
        <v>14</v>
      </c>
      <c r="O27" s="14">
        <f>H165</f>
        <v>0</v>
      </c>
    </row>
    <row r="28" spans="1:15" ht="15.75" x14ac:dyDescent="0.25">
      <c r="A28" s="21"/>
      <c r="C28" s="31" t="s">
        <v>45</v>
      </c>
      <c r="D28" s="10">
        <v>120481</v>
      </c>
      <c r="E28" s="31" t="s">
        <v>49</v>
      </c>
      <c r="F28" s="10">
        <v>34314</v>
      </c>
      <c r="H28" s="30"/>
      <c r="N28" s="4" t="s">
        <v>15</v>
      </c>
    </row>
    <row r="29" spans="1:15" ht="18.75" x14ac:dyDescent="0.3">
      <c r="A29" s="21"/>
      <c r="C29" s="6"/>
      <c r="D29" s="12">
        <f>SUM(D19:D28)</f>
        <v>1822038</v>
      </c>
      <c r="E29" s="14"/>
      <c r="F29" s="12">
        <f>SUM(F19:F28)</f>
        <v>2685323</v>
      </c>
      <c r="H29" s="29">
        <f>SUM(D29:F29)</f>
        <v>4507361</v>
      </c>
    </row>
    <row r="30" spans="1:15" ht="18.75" x14ac:dyDescent="0.3">
      <c r="A30" s="21"/>
      <c r="C30" s="6"/>
      <c r="H30" s="29"/>
    </row>
    <row r="31" spans="1:15" ht="18.75" x14ac:dyDescent="0.3">
      <c r="A31" s="35" t="s">
        <v>50</v>
      </c>
      <c r="C31" s="31" t="s">
        <v>20</v>
      </c>
      <c r="D31" s="10">
        <v>20000</v>
      </c>
      <c r="E31" s="31" t="s">
        <v>54</v>
      </c>
      <c r="F31" s="10">
        <v>511472</v>
      </c>
      <c r="H31" s="29"/>
    </row>
    <row r="32" spans="1:15" ht="15.75" x14ac:dyDescent="0.25">
      <c r="A32" s="21"/>
      <c r="C32" s="31" t="s">
        <v>51</v>
      </c>
      <c r="D32" s="10">
        <v>120000</v>
      </c>
      <c r="E32" s="31" t="s">
        <v>36</v>
      </c>
      <c r="F32" s="10">
        <v>283962</v>
      </c>
      <c r="H32" s="30"/>
    </row>
    <row r="33" spans="1:8" ht="15.75" x14ac:dyDescent="0.25">
      <c r="A33" s="21"/>
      <c r="C33" s="31" t="s">
        <v>52</v>
      </c>
      <c r="D33" s="10">
        <v>172000</v>
      </c>
      <c r="E33" s="31" t="s">
        <v>34</v>
      </c>
      <c r="F33" s="10">
        <v>480246</v>
      </c>
      <c r="H33" s="30"/>
    </row>
    <row r="34" spans="1:8" ht="15.75" x14ac:dyDescent="0.25">
      <c r="A34" s="21"/>
      <c r="C34" s="31" t="s">
        <v>19</v>
      </c>
      <c r="D34" s="10">
        <v>34000</v>
      </c>
      <c r="E34" s="31" t="s">
        <v>31</v>
      </c>
      <c r="F34" s="10">
        <v>633000</v>
      </c>
      <c r="H34" s="30"/>
    </row>
    <row r="35" spans="1:8" ht="15.75" x14ac:dyDescent="0.25">
      <c r="A35" s="21"/>
      <c r="C35" s="31" t="s">
        <v>246</v>
      </c>
      <c r="D35" s="10">
        <v>5287</v>
      </c>
      <c r="E35" s="31" t="s">
        <v>55</v>
      </c>
      <c r="F35" s="10">
        <v>0</v>
      </c>
      <c r="H35" s="30"/>
    </row>
    <row r="36" spans="1:8" ht="15.75" x14ac:dyDescent="0.25">
      <c r="A36" s="21"/>
      <c r="C36" s="31" t="s">
        <v>45</v>
      </c>
      <c r="D36" s="10">
        <v>120481</v>
      </c>
      <c r="E36" s="31" t="s">
        <v>56</v>
      </c>
      <c r="F36" s="10">
        <v>44637</v>
      </c>
      <c r="H36" s="30"/>
    </row>
    <row r="37" spans="1:8" ht="15.75" x14ac:dyDescent="0.25">
      <c r="A37" s="21"/>
      <c r="C37" s="31" t="s">
        <v>21</v>
      </c>
      <c r="D37" s="10">
        <v>28000</v>
      </c>
      <c r="E37" s="31" t="s">
        <v>73</v>
      </c>
      <c r="F37" s="10">
        <v>155500</v>
      </c>
      <c r="H37" s="30"/>
    </row>
    <row r="38" spans="1:8" ht="15.75" x14ac:dyDescent="0.25">
      <c r="A38" s="21"/>
      <c r="C38" s="31" t="s">
        <v>53</v>
      </c>
      <c r="D38" s="10">
        <v>172000</v>
      </c>
      <c r="E38" s="31" t="s">
        <v>35</v>
      </c>
      <c r="F38" s="10">
        <v>63911</v>
      </c>
      <c r="H38" s="30"/>
    </row>
    <row r="39" spans="1:8" ht="15.75" x14ac:dyDescent="0.25">
      <c r="A39" s="21"/>
      <c r="C39" s="31" t="s">
        <v>23</v>
      </c>
      <c r="D39" s="10">
        <v>1052116</v>
      </c>
      <c r="E39" s="31" t="s">
        <v>57</v>
      </c>
      <c r="F39" s="10">
        <v>12000</v>
      </c>
      <c r="H39" s="30"/>
    </row>
    <row r="40" spans="1:8" ht="15.75" x14ac:dyDescent="0.25">
      <c r="A40" s="21"/>
      <c r="C40" s="31" t="s">
        <v>22</v>
      </c>
      <c r="D40" s="10">
        <v>132861</v>
      </c>
      <c r="E40" s="31" t="s">
        <v>58</v>
      </c>
      <c r="F40" s="10">
        <v>79833</v>
      </c>
      <c r="H40" s="30"/>
    </row>
    <row r="41" spans="1:8" ht="18.75" x14ac:dyDescent="0.3">
      <c r="A41" s="21"/>
      <c r="C41" s="5"/>
      <c r="D41" s="12">
        <f>SUM(D31:D40)</f>
        <v>1856745</v>
      </c>
      <c r="E41" s="5"/>
      <c r="F41" s="12">
        <f>SUM(F31:F40)</f>
        <v>2264561</v>
      </c>
      <c r="H41" s="29">
        <f>SUM(D41:F41)</f>
        <v>4121306</v>
      </c>
    </row>
    <row r="42" spans="1:8" ht="18.75" x14ac:dyDescent="0.3">
      <c r="A42" s="21"/>
      <c r="C42" s="5"/>
      <c r="D42" s="12"/>
      <c r="E42" s="15"/>
      <c r="F42" s="12"/>
      <c r="H42" s="29"/>
    </row>
    <row r="43" spans="1:8" ht="15.75" x14ac:dyDescent="0.25">
      <c r="A43" s="35" t="s">
        <v>69</v>
      </c>
      <c r="C43" s="20" t="s">
        <v>18</v>
      </c>
      <c r="D43" s="10">
        <v>972332</v>
      </c>
      <c r="E43" s="31" t="s">
        <v>29</v>
      </c>
      <c r="F43" s="10">
        <v>285325</v>
      </c>
    </row>
    <row r="44" spans="1:8" ht="15.75" x14ac:dyDescent="0.25">
      <c r="A44" s="21"/>
      <c r="C44" s="20" t="s">
        <v>27</v>
      </c>
      <c r="D44" s="10">
        <v>43000</v>
      </c>
      <c r="E44" s="20" t="s">
        <v>30</v>
      </c>
      <c r="F44" s="10">
        <v>32976</v>
      </c>
    </row>
    <row r="45" spans="1:8" ht="15.75" x14ac:dyDescent="0.25">
      <c r="A45" s="21"/>
      <c r="C45" s="20" t="s">
        <v>23</v>
      </c>
      <c r="D45" s="10">
        <v>1052116</v>
      </c>
      <c r="E45" s="20" t="s">
        <v>64</v>
      </c>
      <c r="F45" s="10">
        <v>121444</v>
      </c>
    </row>
    <row r="46" spans="1:8" ht="15.75" x14ac:dyDescent="0.25">
      <c r="A46" s="21"/>
      <c r="C46" s="20" t="s">
        <v>59</v>
      </c>
      <c r="D46" s="10">
        <v>219208</v>
      </c>
      <c r="E46" s="31" t="s">
        <v>36</v>
      </c>
      <c r="F46" s="10">
        <v>283962</v>
      </c>
    </row>
    <row r="47" spans="1:8" ht="15.75" x14ac:dyDescent="0.25">
      <c r="A47" s="21"/>
      <c r="C47" s="20" t="s">
        <v>60</v>
      </c>
      <c r="D47" s="10">
        <v>82178</v>
      </c>
      <c r="E47" s="20" t="s">
        <v>34</v>
      </c>
      <c r="F47" s="10">
        <v>481246</v>
      </c>
    </row>
    <row r="48" spans="1:8" ht="15.75" x14ac:dyDescent="0.25">
      <c r="A48" s="21"/>
      <c r="C48" s="20" t="s">
        <v>61</v>
      </c>
      <c r="D48" s="10">
        <v>0</v>
      </c>
      <c r="E48" s="20" t="s">
        <v>65</v>
      </c>
      <c r="F48" s="10">
        <v>114000</v>
      </c>
    </row>
    <row r="49" spans="1:8" ht="15.75" x14ac:dyDescent="0.25">
      <c r="A49" s="21"/>
      <c r="C49" s="20" t="s">
        <v>62</v>
      </c>
      <c r="D49" s="10">
        <v>0</v>
      </c>
      <c r="E49" s="20" t="s">
        <v>66</v>
      </c>
      <c r="F49" s="10">
        <v>0</v>
      </c>
    </row>
    <row r="50" spans="1:8" ht="15.75" x14ac:dyDescent="0.25">
      <c r="A50" s="21"/>
      <c r="C50" s="36" t="s">
        <v>63</v>
      </c>
      <c r="D50" s="10">
        <v>16000</v>
      </c>
      <c r="E50" s="20" t="s">
        <v>67</v>
      </c>
      <c r="F50" s="10">
        <v>24500</v>
      </c>
    </row>
    <row r="51" spans="1:8" ht="15.75" x14ac:dyDescent="0.25">
      <c r="A51" s="21"/>
      <c r="C51" s="31" t="s">
        <v>53</v>
      </c>
      <c r="D51" s="10">
        <v>172000</v>
      </c>
      <c r="E51" s="31" t="s">
        <v>58</v>
      </c>
      <c r="F51" s="10">
        <v>79833</v>
      </c>
    </row>
    <row r="52" spans="1:8" ht="15.75" x14ac:dyDescent="0.25">
      <c r="A52" s="21"/>
      <c r="C52" s="20" t="s">
        <v>22</v>
      </c>
      <c r="D52" s="10">
        <v>132861</v>
      </c>
      <c r="E52" s="20" t="s">
        <v>68</v>
      </c>
      <c r="F52" s="22">
        <v>0</v>
      </c>
    </row>
    <row r="53" spans="1:8" ht="18.75" x14ac:dyDescent="0.3">
      <c r="A53" s="21"/>
      <c r="D53" s="12">
        <f>SUM(D43:D52)</f>
        <v>2689695</v>
      </c>
      <c r="F53" s="12">
        <f>SUM(F43:F52)</f>
        <v>1423286</v>
      </c>
      <c r="H53" s="29">
        <f>SUM(D53:F53)</f>
        <v>4112981</v>
      </c>
    </row>
    <row r="54" spans="1:8" ht="15.75" x14ac:dyDescent="0.25">
      <c r="A54" s="21"/>
    </row>
    <row r="55" spans="1:8" ht="18.75" x14ac:dyDescent="0.3">
      <c r="A55" s="35" t="s">
        <v>0</v>
      </c>
      <c r="C55" s="31" t="s">
        <v>53</v>
      </c>
      <c r="D55" s="10">
        <v>172000</v>
      </c>
      <c r="E55" s="31" t="s">
        <v>28</v>
      </c>
      <c r="F55" s="10">
        <v>288691</v>
      </c>
      <c r="H55" s="29"/>
    </row>
    <row r="56" spans="1:8" ht="15.75" x14ac:dyDescent="0.25">
      <c r="A56" s="21"/>
      <c r="C56" s="31" t="s">
        <v>20</v>
      </c>
      <c r="D56" s="10">
        <v>20000</v>
      </c>
      <c r="E56" s="31" t="s">
        <v>29</v>
      </c>
      <c r="F56" s="10">
        <v>285325</v>
      </c>
    </row>
    <row r="57" spans="1:8" ht="15.75" x14ac:dyDescent="0.25">
      <c r="A57" s="21"/>
      <c r="C57" s="31" t="s">
        <v>74</v>
      </c>
      <c r="D57" s="10">
        <v>120000</v>
      </c>
      <c r="E57" s="31" t="s">
        <v>54</v>
      </c>
      <c r="F57" s="10">
        <v>511472</v>
      </c>
    </row>
    <row r="58" spans="1:8" ht="15.75" x14ac:dyDescent="0.25">
      <c r="A58" s="21"/>
      <c r="C58" s="31" t="s">
        <v>52</v>
      </c>
      <c r="D58" s="10">
        <v>172000</v>
      </c>
      <c r="E58" s="31" t="s">
        <v>34</v>
      </c>
      <c r="F58" s="10">
        <v>480246</v>
      </c>
    </row>
    <row r="59" spans="1:8" ht="15.75" x14ac:dyDescent="0.25">
      <c r="A59" s="21"/>
      <c r="C59" s="31" t="s">
        <v>75</v>
      </c>
      <c r="D59" s="22">
        <v>0</v>
      </c>
      <c r="E59" s="31" t="s">
        <v>70</v>
      </c>
      <c r="F59" s="10">
        <v>7000</v>
      </c>
    </row>
    <row r="60" spans="1:8" ht="15.75" x14ac:dyDescent="0.25">
      <c r="A60" s="21"/>
      <c r="C60" s="31" t="s">
        <v>76</v>
      </c>
      <c r="D60" s="10">
        <v>120277</v>
      </c>
      <c r="E60" s="31" t="s">
        <v>30</v>
      </c>
      <c r="F60" s="10">
        <v>32976</v>
      </c>
    </row>
    <row r="61" spans="1:8" ht="15.75" x14ac:dyDescent="0.25">
      <c r="A61" s="21"/>
      <c r="C61" s="31" t="s">
        <v>77</v>
      </c>
      <c r="D61" s="10">
        <v>116000</v>
      </c>
      <c r="E61" s="31" t="s">
        <v>71</v>
      </c>
      <c r="F61" s="10">
        <v>2000</v>
      </c>
    </row>
    <row r="62" spans="1:8" ht="15.75" x14ac:dyDescent="0.25">
      <c r="A62" s="21"/>
      <c r="C62" s="31" t="s">
        <v>18</v>
      </c>
      <c r="D62" s="10">
        <v>972332</v>
      </c>
      <c r="E62" s="31" t="s">
        <v>72</v>
      </c>
      <c r="F62" s="10">
        <v>24000</v>
      </c>
    </row>
    <row r="63" spans="1:8" ht="15.75" x14ac:dyDescent="0.25">
      <c r="A63" s="21"/>
      <c r="C63" s="31" t="s">
        <v>78</v>
      </c>
      <c r="D63" s="22">
        <v>0</v>
      </c>
      <c r="E63" s="31" t="s">
        <v>35</v>
      </c>
      <c r="F63" s="10">
        <v>63911</v>
      </c>
    </row>
    <row r="64" spans="1:8" ht="15.75" x14ac:dyDescent="0.25">
      <c r="A64" s="21"/>
      <c r="C64" s="31" t="s">
        <v>21</v>
      </c>
      <c r="D64" s="10">
        <v>28000</v>
      </c>
      <c r="E64" s="31" t="s">
        <v>73</v>
      </c>
      <c r="F64" s="10">
        <v>155500</v>
      </c>
    </row>
    <row r="65" spans="1:8" ht="18.75" x14ac:dyDescent="0.3">
      <c r="A65" s="21"/>
      <c r="D65" s="12">
        <f>SUM(D55:D64)</f>
        <v>1720609</v>
      </c>
      <c r="F65" s="12">
        <f>SUM(F55:F64)</f>
        <v>1851121</v>
      </c>
      <c r="H65" s="29">
        <f>SUM(D65:F65)</f>
        <v>3571730</v>
      </c>
    </row>
    <row r="66" spans="1:8" ht="15.75" x14ac:dyDescent="0.25">
      <c r="A66" s="21"/>
    </row>
    <row r="67" spans="1:8" ht="18.75" x14ac:dyDescent="0.3">
      <c r="A67" s="35" t="s">
        <v>10</v>
      </c>
      <c r="C67" s="32" t="s">
        <v>79</v>
      </c>
      <c r="D67" s="10">
        <v>4000</v>
      </c>
      <c r="E67" s="31" t="s">
        <v>29</v>
      </c>
      <c r="F67" s="10">
        <v>285325</v>
      </c>
      <c r="H67" s="29"/>
    </row>
    <row r="68" spans="1:8" ht="15.75" x14ac:dyDescent="0.25">
      <c r="A68" s="21"/>
      <c r="C68" s="31" t="s">
        <v>53</v>
      </c>
      <c r="D68" s="10">
        <v>172000</v>
      </c>
      <c r="E68" s="32" t="s">
        <v>88</v>
      </c>
      <c r="F68" s="10">
        <v>121444</v>
      </c>
    </row>
    <row r="69" spans="1:8" ht="15.75" x14ac:dyDescent="0.25">
      <c r="A69" s="21"/>
      <c r="C69" s="32" t="s">
        <v>80</v>
      </c>
      <c r="D69" s="22">
        <v>0</v>
      </c>
      <c r="E69" s="31" t="s">
        <v>58</v>
      </c>
      <c r="F69" s="10">
        <v>79833</v>
      </c>
    </row>
    <row r="70" spans="1:8" ht="15.75" x14ac:dyDescent="0.25">
      <c r="A70" s="21"/>
      <c r="C70" s="32" t="s">
        <v>81</v>
      </c>
      <c r="D70" s="10">
        <v>219208</v>
      </c>
      <c r="E70" s="31" t="s">
        <v>56</v>
      </c>
      <c r="F70" s="10">
        <v>44637</v>
      </c>
    </row>
    <row r="71" spans="1:8" ht="15.75" x14ac:dyDescent="0.25">
      <c r="A71" s="21"/>
      <c r="C71" s="32" t="s">
        <v>82</v>
      </c>
      <c r="D71" s="10">
        <v>6000</v>
      </c>
      <c r="E71" s="31" t="s">
        <v>32</v>
      </c>
      <c r="F71" s="10">
        <v>1120055</v>
      </c>
    </row>
    <row r="72" spans="1:8" ht="15.75" x14ac:dyDescent="0.25">
      <c r="A72" s="21"/>
      <c r="C72" s="32" t="s">
        <v>83</v>
      </c>
      <c r="D72" s="10">
        <v>43481</v>
      </c>
      <c r="E72" s="32" t="s">
        <v>89</v>
      </c>
      <c r="F72" s="10">
        <v>2000</v>
      </c>
    </row>
    <row r="73" spans="1:8" ht="15.75" x14ac:dyDescent="0.25">
      <c r="A73" s="21"/>
      <c r="C73" s="32" t="s">
        <v>84</v>
      </c>
      <c r="D73" s="10">
        <v>82178</v>
      </c>
      <c r="E73" s="32" t="s">
        <v>90</v>
      </c>
      <c r="F73" s="22">
        <v>0</v>
      </c>
    </row>
    <row r="74" spans="1:8" ht="15.75" x14ac:dyDescent="0.25">
      <c r="A74" s="21"/>
      <c r="C74" s="32" t="s">
        <v>85</v>
      </c>
      <c r="D74" s="10">
        <v>14898</v>
      </c>
      <c r="E74" s="32" t="s">
        <v>91</v>
      </c>
      <c r="F74" s="10">
        <v>16000</v>
      </c>
    </row>
    <row r="75" spans="1:8" ht="15.75" x14ac:dyDescent="0.25">
      <c r="A75" s="21"/>
      <c r="C75" s="32" t="s">
        <v>86</v>
      </c>
      <c r="D75" s="10">
        <v>0</v>
      </c>
      <c r="E75" s="32" t="s">
        <v>92</v>
      </c>
      <c r="F75" s="10">
        <v>480246</v>
      </c>
    </row>
    <row r="76" spans="1:8" ht="15.75" x14ac:dyDescent="0.25">
      <c r="A76" s="21"/>
      <c r="C76" s="32" t="s">
        <v>87</v>
      </c>
      <c r="D76" s="22">
        <v>0</v>
      </c>
      <c r="E76" s="31" t="s">
        <v>36</v>
      </c>
      <c r="F76" s="10">
        <v>283962</v>
      </c>
    </row>
    <row r="77" spans="1:8" ht="18.75" x14ac:dyDescent="0.3">
      <c r="A77" s="21"/>
      <c r="D77" s="12">
        <f>SUM(D67:D76)</f>
        <v>541765</v>
      </c>
      <c r="F77" s="12">
        <f>SUM(F67:F76)</f>
        <v>2433502</v>
      </c>
      <c r="H77" s="29">
        <f>SUM(D77:F77)</f>
        <v>2975267</v>
      </c>
    </row>
    <row r="78" spans="1:8" ht="15.75" x14ac:dyDescent="0.25">
      <c r="A78" s="21"/>
    </row>
    <row r="79" spans="1:8" ht="18.75" x14ac:dyDescent="0.3">
      <c r="A79" s="35" t="s">
        <v>93</v>
      </c>
      <c r="C79" s="31" t="s">
        <v>41</v>
      </c>
      <c r="D79" s="10">
        <v>225000</v>
      </c>
      <c r="E79" s="31" t="s">
        <v>68</v>
      </c>
      <c r="F79" s="22">
        <v>0</v>
      </c>
      <c r="H79" s="29"/>
    </row>
    <row r="80" spans="1:8" ht="15.75" x14ac:dyDescent="0.25">
      <c r="A80" s="21"/>
      <c r="C80" s="31" t="s">
        <v>95</v>
      </c>
      <c r="D80" s="10">
        <v>120000</v>
      </c>
      <c r="E80" s="31" t="s">
        <v>34</v>
      </c>
      <c r="F80" s="10">
        <v>481246</v>
      </c>
    </row>
    <row r="81" spans="1:8" ht="18.75" customHeight="1" x14ac:dyDescent="0.25">
      <c r="A81" s="21"/>
      <c r="C81" s="31" t="s">
        <v>53</v>
      </c>
      <c r="D81" s="10">
        <v>172000</v>
      </c>
      <c r="E81" s="31" t="s">
        <v>36</v>
      </c>
      <c r="F81" s="10">
        <v>283962</v>
      </c>
    </row>
    <row r="82" spans="1:8" ht="15.75" x14ac:dyDescent="0.25">
      <c r="A82" s="21"/>
      <c r="C82" s="31" t="s">
        <v>23</v>
      </c>
      <c r="D82" s="10">
        <v>1052116</v>
      </c>
      <c r="E82" s="31" t="s">
        <v>29</v>
      </c>
      <c r="F82" s="10">
        <v>285325</v>
      </c>
    </row>
    <row r="83" spans="1:8" ht="13.5" customHeight="1" x14ac:dyDescent="0.25">
      <c r="A83" s="21"/>
      <c r="C83" s="31" t="s">
        <v>96</v>
      </c>
      <c r="D83" s="10">
        <v>40000</v>
      </c>
      <c r="E83" s="31" t="s">
        <v>94</v>
      </c>
      <c r="F83" s="10">
        <v>94498</v>
      </c>
    </row>
    <row r="84" spans="1:8" ht="15.75" x14ac:dyDescent="0.25">
      <c r="A84" s="21"/>
      <c r="C84" s="31" t="s">
        <v>21</v>
      </c>
      <c r="D84" s="10">
        <v>28000</v>
      </c>
      <c r="E84" s="31" t="s">
        <v>31</v>
      </c>
      <c r="F84" s="10">
        <v>633000</v>
      </c>
    </row>
    <row r="85" spans="1:8" ht="18" customHeight="1" x14ac:dyDescent="0.25">
      <c r="A85" s="21"/>
      <c r="C85" s="31" t="s">
        <v>18</v>
      </c>
      <c r="D85" s="10">
        <v>971851</v>
      </c>
      <c r="E85" s="31" t="s">
        <v>32</v>
      </c>
      <c r="F85" s="10">
        <v>1120055</v>
      </c>
    </row>
    <row r="86" spans="1:8" ht="15.75" x14ac:dyDescent="0.25">
      <c r="A86" s="21"/>
      <c r="C86" s="31" t="s">
        <v>62</v>
      </c>
      <c r="D86" s="10">
        <v>0</v>
      </c>
      <c r="E86" s="31" t="s">
        <v>33</v>
      </c>
      <c r="F86" s="10">
        <v>114000</v>
      </c>
    </row>
    <row r="87" spans="1:8" ht="15.75" x14ac:dyDescent="0.25">
      <c r="A87" s="21"/>
      <c r="C87" s="31" t="s">
        <v>97</v>
      </c>
      <c r="D87" s="22">
        <v>0</v>
      </c>
      <c r="E87" s="31" t="s">
        <v>28</v>
      </c>
      <c r="F87" s="10">
        <v>288691</v>
      </c>
    </row>
    <row r="88" spans="1:8" ht="18.75" customHeight="1" x14ac:dyDescent="0.25">
      <c r="A88" s="21"/>
      <c r="C88" s="31" t="s">
        <v>42</v>
      </c>
      <c r="D88" s="10">
        <v>29000</v>
      </c>
      <c r="E88" s="31" t="s">
        <v>64</v>
      </c>
      <c r="F88" s="10">
        <v>121444</v>
      </c>
    </row>
    <row r="89" spans="1:8" ht="18.75" x14ac:dyDescent="0.3">
      <c r="A89" s="21"/>
      <c r="C89" s="7"/>
      <c r="D89" s="12">
        <f>SUM(D79:D88)</f>
        <v>2637967</v>
      </c>
      <c r="E89" s="7"/>
      <c r="F89" s="12">
        <f>SUM(F79:F88)</f>
        <v>3422221</v>
      </c>
      <c r="H89" s="29">
        <f>SUM(D89:F89)</f>
        <v>6060188</v>
      </c>
    </row>
    <row r="90" spans="1:8" ht="18" customHeight="1" x14ac:dyDescent="0.25">
      <c r="A90" s="21"/>
      <c r="C90" s="7"/>
      <c r="E90" s="7"/>
    </row>
    <row r="91" spans="1:8" ht="18.75" x14ac:dyDescent="0.3">
      <c r="A91" s="35" t="s">
        <v>7</v>
      </c>
      <c r="C91" s="20" t="s">
        <v>132</v>
      </c>
      <c r="D91" s="10">
        <v>20000</v>
      </c>
      <c r="E91" s="20" t="s">
        <v>30</v>
      </c>
      <c r="F91" s="10">
        <v>32976</v>
      </c>
      <c r="H91" s="29"/>
    </row>
    <row r="92" spans="1:8" ht="18.75" x14ac:dyDescent="0.3">
      <c r="A92" s="21"/>
      <c r="C92" s="20" t="s">
        <v>45</v>
      </c>
      <c r="D92" s="10">
        <v>120481</v>
      </c>
      <c r="E92" s="20" t="s">
        <v>130</v>
      </c>
      <c r="F92" s="10">
        <v>24000</v>
      </c>
      <c r="H92" s="29"/>
    </row>
    <row r="93" spans="1:8" ht="18.75" x14ac:dyDescent="0.3">
      <c r="A93" s="21"/>
      <c r="C93" s="20" t="s">
        <v>133</v>
      </c>
      <c r="D93" s="10">
        <v>43481</v>
      </c>
      <c r="E93" s="31" t="s">
        <v>36</v>
      </c>
      <c r="F93" s="10">
        <v>283962</v>
      </c>
      <c r="H93" s="29"/>
    </row>
    <row r="94" spans="1:8" ht="18.75" x14ac:dyDescent="0.3">
      <c r="A94" s="21"/>
      <c r="C94" s="20" t="s">
        <v>78</v>
      </c>
      <c r="D94" s="22">
        <v>0</v>
      </c>
      <c r="E94" s="31" t="s">
        <v>32</v>
      </c>
      <c r="F94" s="10">
        <v>1120055</v>
      </c>
      <c r="H94" s="29"/>
    </row>
    <row r="95" spans="1:8" ht="18.75" x14ac:dyDescent="0.3">
      <c r="A95" s="21"/>
      <c r="C95" s="20" t="s">
        <v>21</v>
      </c>
      <c r="D95" s="10">
        <v>28000</v>
      </c>
      <c r="E95" s="20" t="s">
        <v>64</v>
      </c>
      <c r="F95" s="10">
        <v>121444</v>
      </c>
      <c r="H95" s="29"/>
    </row>
    <row r="96" spans="1:8" ht="18.75" x14ac:dyDescent="0.3">
      <c r="A96" s="21"/>
      <c r="C96" s="20" t="s">
        <v>18</v>
      </c>
      <c r="D96" s="10">
        <v>971851</v>
      </c>
      <c r="E96" s="31" t="s">
        <v>58</v>
      </c>
      <c r="F96" s="10">
        <v>79833</v>
      </c>
      <c r="H96" s="29"/>
    </row>
    <row r="97" spans="1:8" ht="18.75" x14ac:dyDescent="0.3">
      <c r="A97" s="21"/>
      <c r="C97" s="20" t="s">
        <v>22</v>
      </c>
      <c r="D97" s="10">
        <v>132861</v>
      </c>
      <c r="E97" s="31" t="s">
        <v>54</v>
      </c>
      <c r="F97" s="10">
        <v>511472</v>
      </c>
      <c r="H97" s="29"/>
    </row>
    <row r="98" spans="1:8" ht="18.75" x14ac:dyDescent="0.3">
      <c r="A98" s="21"/>
      <c r="C98" s="20" t="s">
        <v>110</v>
      </c>
      <c r="D98" s="10">
        <v>6000</v>
      </c>
      <c r="E98" s="31" t="s">
        <v>29</v>
      </c>
      <c r="F98" s="10">
        <v>285325</v>
      </c>
      <c r="H98" s="29"/>
    </row>
    <row r="99" spans="1:8" ht="18.75" x14ac:dyDescent="0.3">
      <c r="A99" s="21"/>
      <c r="C99" s="20" t="s">
        <v>23</v>
      </c>
      <c r="D99" s="10">
        <v>1052116</v>
      </c>
      <c r="E99" s="31" t="s">
        <v>31</v>
      </c>
      <c r="F99" s="10">
        <v>633000</v>
      </c>
      <c r="H99" s="29"/>
    </row>
    <row r="100" spans="1:8" ht="18.75" x14ac:dyDescent="0.3">
      <c r="A100" s="21"/>
      <c r="B100" s="4" t="s">
        <v>245</v>
      </c>
      <c r="C100" s="20" t="s">
        <v>135</v>
      </c>
      <c r="D100" s="22">
        <v>0</v>
      </c>
      <c r="E100" s="20" t="s">
        <v>34</v>
      </c>
      <c r="F100" s="10">
        <v>481246</v>
      </c>
      <c r="H100" s="29"/>
    </row>
    <row r="101" spans="1:8" ht="18.75" x14ac:dyDescent="0.3">
      <c r="A101" s="21"/>
      <c r="C101" s="18"/>
      <c r="D101" s="12">
        <f>SUM(D91:D100)</f>
        <v>2374790</v>
      </c>
      <c r="E101" s="14"/>
      <c r="F101" s="12">
        <f>SUM(F91:F100)</f>
        <v>3573313</v>
      </c>
      <c r="H101" s="29">
        <f>SUM(D101:F101)</f>
        <v>5948103</v>
      </c>
    </row>
    <row r="102" spans="1:8" ht="18.75" x14ac:dyDescent="0.3">
      <c r="A102" s="21"/>
      <c r="C102" s="18"/>
      <c r="D102" s="12"/>
      <c r="E102" s="14"/>
      <c r="F102" s="12"/>
      <c r="H102" s="29"/>
    </row>
    <row r="103" spans="1:8" ht="15.75" x14ac:dyDescent="0.25">
      <c r="A103" s="21"/>
    </row>
    <row r="104" spans="1:8" ht="15.75" x14ac:dyDescent="0.25">
      <c r="A104" s="21"/>
      <c r="C104" s="2"/>
      <c r="D104" s="11"/>
      <c r="E104" s="2"/>
      <c r="F104" s="11"/>
    </row>
    <row r="105" spans="1:8" ht="15.75" x14ac:dyDescent="0.25">
      <c r="A105" s="35" t="s">
        <v>15</v>
      </c>
      <c r="C105" s="31" t="s">
        <v>98</v>
      </c>
      <c r="D105" s="10">
        <v>16500</v>
      </c>
      <c r="E105" s="31" t="s">
        <v>46</v>
      </c>
      <c r="F105" s="22">
        <v>0</v>
      </c>
      <c r="G105" s="4" t="s">
        <v>245</v>
      </c>
    </row>
    <row r="106" spans="1:8" ht="15.75" x14ac:dyDescent="0.25">
      <c r="A106" s="21"/>
      <c r="C106" s="31" t="s">
        <v>99</v>
      </c>
      <c r="D106" s="22">
        <v>0</v>
      </c>
      <c r="E106" s="31" t="s">
        <v>102</v>
      </c>
      <c r="F106" s="22">
        <v>0</v>
      </c>
    </row>
    <row r="107" spans="1:8" ht="15.75" x14ac:dyDescent="0.25">
      <c r="A107" s="21"/>
      <c r="C107" s="31" t="s">
        <v>24</v>
      </c>
      <c r="D107" s="10">
        <v>82178</v>
      </c>
      <c r="E107" s="31" t="s">
        <v>30</v>
      </c>
      <c r="F107" s="10">
        <v>32976</v>
      </c>
    </row>
    <row r="108" spans="1:8" ht="15.75" x14ac:dyDescent="0.25">
      <c r="A108" s="21"/>
      <c r="C108" s="31" t="s">
        <v>25</v>
      </c>
      <c r="D108" s="10">
        <v>14898</v>
      </c>
      <c r="E108" s="31" t="s">
        <v>103</v>
      </c>
      <c r="F108" s="22">
        <v>0</v>
      </c>
    </row>
    <row r="109" spans="1:8" ht="15.75" x14ac:dyDescent="0.25">
      <c r="A109" s="21"/>
      <c r="C109" s="31" t="s">
        <v>247</v>
      </c>
      <c r="D109" s="10">
        <v>95291</v>
      </c>
      <c r="E109" s="31" t="s">
        <v>104</v>
      </c>
      <c r="F109" s="10">
        <v>13000</v>
      </c>
    </row>
    <row r="110" spans="1:8" ht="15.75" x14ac:dyDescent="0.25">
      <c r="A110" s="21"/>
      <c r="C110" s="31" t="s">
        <v>100</v>
      </c>
      <c r="D110" s="10">
        <v>0</v>
      </c>
      <c r="E110" s="31" t="s">
        <v>105</v>
      </c>
      <c r="F110" s="22">
        <v>0</v>
      </c>
    </row>
    <row r="111" spans="1:8" ht="15.75" x14ac:dyDescent="0.25">
      <c r="A111" s="21"/>
      <c r="C111" s="31" t="s">
        <v>76</v>
      </c>
      <c r="D111" s="10">
        <v>120277</v>
      </c>
      <c r="E111" s="31" t="s">
        <v>32</v>
      </c>
      <c r="F111" s="10">
        <v>1120055</v>
      </c>
    </row>
    <row r="112" spans="1:8" ht="15.75" x14ac:dyDescent="0.25">
      <c r="A112" s="21"/>
      <c r="C112" s="31" t="s">
        <v>101</v>
      </c>
      <c r="D112" s="10">
        <v>116000</v>
      </c>
      <c r="E112" s="31" t="s">
        <v>248</v>
      </c>
      <c r="F112" s="22">
        <v>0</v>
      </c>
    </row>
    <row r="113" spans="1:8" ht="15.75" x14ac:dyDescent="0.25">
      <c r="A113" s="21"/>
      <c r="B113" s="20"/>
      <c r="C113" s="31" t="s">
        <v>27</v>
      </c>
      <c r="D113" s="10">
        <v>43000</v>
      </c>
      <c r="E113" s="31" t="s">
        <v>106</v>
      </c>
      <c r="F113" s="22">
        <v>0</v>
      </c>
    </row>
    <row r="114" spans="1:8" ht="15.75" x14ac:dyDescent="0.25">
      <c r="A114" s="21"/>
      <c r="C114" s="31" t="s">
        <v>252</v>
      </c>
      <c r="D114" s="10">
        <v>4000</v>
      </c>
      <c r="E114" s="31" t="s">
        <v>29</v>
      </c>
      <c r="F114" s="10">
        <v>285325</v>
      </c>
    </row>
    <row r="115" spans="1:8" ht="18.75" x14ac:dyDescent="0.3">
      <c r="A115" s="21"/>
      <c r="C115" s="2"/>
      <c r="D115" s="12">
        <f>SUM(D105:D114)</f>
        <v>492144</v>
      </c>
      <c r="E115" s="2"/>
      <c r="F115" s="12">
        <f>SUM(F105:F114)</f>
        <v>1451356</v>
      </c>
      <c r="H115" s="29">
        <f>SUM(D115:F115)</f>
        <v>1943500</v>
      </c>
    </row>
    <row r="116" spans="1:8" ht="18.75" x14ac:dyDescent="0.3">
      <c r="A116" s="21"/>
      <c r="C116" s="2"/>
      <c r="D116" s="12"/>
      <c r="E116" s="2"/>
      <c r="F116" s="12"/>
      <c r="H116" s="29"/>
    </row>
    <row r="117" spans="1:8" ht="15.75" x14ac:dyDescent="0.25">
      <c r="A117" s="21"/>
    </row>
    <row r="118" spans="1:8" ht="15.75" x14ac:dyDescent="0.25">
      <c r="A118" s="35" t="s">
        <v>14</v>
      </c>
      <c r="C118" s="20" t="s">
        <v>107</v>
      </c>
      <c r="D118" s="10">
        <v>128250</v>
      </c>
      <c r="E118" s="20" t="s">
        <v>111</v>
      </c>
      <c r="F118" s="10">
        <v>75000</v>
      </c>
    </row>
    <row r="119" spans="1:8" ht="15.75" x14ac:dyDescent="0.25">
      <c r="A119" s="21"/>
      <c r="C119" s="20" t="s">
        <v>45</v>
      </c>
      <c r="D119" s="10">
        <v>120481</v>
      </c>
      <c r="E119" s="20" t="s">
        <v>35</v>
      </c>
      <c r="F119" s="10">
        <v>63911</v>
      </c>
    </row>
    <row r="120" spans="1:8" ht="15.75" x14ac:dyDescent="0.25">
      <c r="A120" s="21"/>
      <c r="C120" s="20" t="s">
        <v>23</v>
      </c>
      <c r="D120" s="10">
        <v>1052116</v>
      </c>
      <c r="E120" s="31" t="s">
        <v>28</v>
      </c>
      <c r="F120" s="10">
        <v>288691</v>
      </c>
    </row>
    <row r="121" spans="1:8" ht="15.75" x14ac:dyDescent="0.25">
      <c r="A121" s="21"/>
      <c r="C121" s="20" t="s">
        <v>108</v>
      </c>
      <c r="D121" s="10">
        <v>82178</v>
      </c>
      <c r="E121" s="31" t="s">
        <v>29</v>
      </c>
      <c r="F121" s="10">
        <v>285325</v>
      </c>
    </row>
    <row r="122" spans="1:8" ht="15.75" x14ac:dyDescent="0.25">
      <c r="A122" s="21"/>
      <c r="C122" s="20" t="s">
        <v>95</v>
      </c>
      <c r="D122" s="10">
        <v>120000</v>
      </c>
      <c r="E122" s="20" t="s">
        <v>30</v>
      </c>
      <c r="F122" s="10">
        <v>32976</v>
      </c>
    </row>
    <row r="123" spans="1:8" ht="15.75" x14ac:dyDescent="0.25">
      <c r="A123" s="21"/>
      <c r="C123" s="20" t="s">
        <v>75</v>
      </c>
      <c r="D123" s="22">
        <v>0</v>
      </c>
      <c r="E123" s="31" t="s">
        <v>32</v>
      </c>
      <c r="F123" s="10">
        <v>1120055</v>
      </c>
    </row>
    <row r="124" spans="1:8" ht="15.75" x14ac:dyDescent="0.25">
      <c r="A124" s="21"/>
      <c r="C124" s="20" t="s">
        <v>109</v>
      </c>
      <c r="D124" s="10">
        <v>43481</v>
      </c>
      <c r="E124" s="31" t="s">
        <v>58</v>
      </c>
      <c r="F124" s="10">
        <v>79833</v>
      </c>
    </row>
    <row r="125" spans="1:8" ht="15.75" x14ac:dyDescent="0.25">
      <c r="A125" s="21"/>
      <c r="C125" s="20" t="s">
        <v>22</v>
      </c>
      <c r="D125" s="10">
        <v>132861</v>
      </c>
      <c r="E125" s="31" t="s">
        <v>31</v>
      </c>
      <c r="F125" s="10">
        <v>633000</v>
      </c>
    </row>
    <row r="126" spans="1:8" ht="15.75" x14ac:dyDescent="0.25">
      <c r="A126" s="21"/>
      <c r="C126" s="20" t="s">
        <v>18</v>
      </c>
      <c r="D126" s="10">
        <v>972332</v>
      </c>
      <c r="E126" s="20" t="s">
        <v>33</v>
      </c>
      <c r="F126" s="10">
        <v>114000</v>
      </c>
    </row>
    <row r="127" spans="1:8" ht="15.75" x14ac:dyDescent="0.25">
      <c r="A127" s="21"/>
      <c r="C127" s="20" t="s">
        <v>110</v>
      </c>
      <c r="D127" s="10">
        <v>6000</v>
      </c>
      <c r="E127" s="20" t="s">
        <v>112</v>
      </c>
      <c r="F127" s="10">
        <v>18000</v>
      </c>
    </row>
    <row r="128" spans="1:8" ht="18.75" x14ac:dyDescent="0.3">
      <c r="A128" s="21"/>
      <c r="D128" s="12">
        <f>SUM(D118:D127)</f>
        <v>2657699</v>
      </c>
      <c r="F128" s="12">
        <f>SUM(F118:F127)</f>
        <v>2710791</v>
      </c>
      <c r="H128" s="29">
        <f>SUM(D128:F128)</f>
        <v>5368490</v>
      </c>
    </row>
    <row r="129" spans="1:8" ht="15.75" x14ac:dyDescent="0.25">
      <c r="A129" s="21"/>
    </row>
    <row r="130" spans="1:8" ht="15.75" x14ac:dyDescent="0.25">
      <c r="A130" s="21"/>
    </row>
    <row r="131" spans="1:8" ht="15.75" x14ac:dyDescent="0.25">
      <c r="A131" s="35" t="s">
        <v>6</v>
      </c>
      <c r="C131" s="31" t="s">
        <v>20</v>
      </c>
      <c r="D131" s="10">
        <v>20000</v>
      </c>
      <c r="E131" s="31" t="s">
        <v>29</v>
      </c>
      <c r="F131" s="10">
        <v>285325</v>
      </c>
    </row>
    <row r="132" spans="1:8" x14ac:dyDescent="0.25">
      <c r="C132" s="31" t="s">
        <v>18</v>
      </c>
      <c r="D132" s="10">
        <v>972332</v>
      </c>
      <c r="E132" s="31" t="s">
        <v>30</v>
      </c>
      <c r="F132" s="10">
        <v>32976</v>
      </c>
    </row>
    <row r="133" spans="1:8" x14ac:dyDescent="0.25">
      <c r="C133" s="31" t="s">
        <v>124</v>
      </c>
      <c r="D133" s="10">
        <v>28000</v>
      </c>
      <c r="E133" s="31" t="s">
        <v>128</v>
      </c>
      <c r="F133" s="22">
        <v>0</v>
      </c>
    </row>
    <row r="134" spans="1:8" x14ac:dyDescent="0.25">
      <c r="C134" s="31" t="s">
        <v>125</v>
      </c>
      <c r="D134" s="10">
        <v>44000</v>
      </c>
      <c r="E134" s="31" t="s">
        <v>64</v>
      </c>
      <c r="F134" s="10">
        <v>121444</v>
      </c>
    </row>
    <row r="135" spans="1:8" x14ac:dyDescent="0.25">
      <c r="C135" s="31" t="s">
        <v>23</v>
      </c>
      <c r="D135" s="10">
        <v>1052116</v>
      </c>
      <c r="E135" s="31" t="s">
        <v>129</v>
      </c>
      <c r="F135" s="10">
        <v>15000</v>
      </c>
    </row>
    <row r="136" spans="1:8" x14ac:dyDescent="0.25">
      <c r="B136" s="4" t="s">
        <v>245</v>
      </c>
      <c r="C136" s="31" t="s">
        <v>135</v>
      </c>
      <c r="D136" s="22">
        <v>0</v>
      </c>
      <c r="E136" s="31" t="s">
        <v>58</v>
      </c>
      <c r="F136" s="10">
        <v>79833</v>
      </c>
    </row>
    <row r="137" spans="1:8" x14ac:dyDescent="0.25">
      <c r="C137" s="31" t="s">
        <v>109</v>
      </c>
      <c r="D137" s="10">
        <v>43481</v>
      </c>
      <c r="E137" s="31" t="s">
        <v>54</v>
      </c>
      <c r="F137" s="10">
        <v>511472</v>
      </c>
    </row>
    <row r="138" spans="1:8" x14ac:dyDescent="0.25">
      <c r="C138" s="31" t="s">
        <v>126</v>
      </c>
      <c r="D138" s="10">
        <v>132861</v>
      </c>
      <c r="E138" s="31" t="s">
        <v>130</v>
      </c>
      <c r="F138" s="10">
        <v>24000</v>
      </c>
    </row>
    <row r="139" spans="1:8" x14ac:dyDescent="0.25">
      <c r="C139" s="31" t="s">
        <v>78</v>
      </c>
      <c r="D139" s="22">
        <v>0</v>
      </c>
      <c r="E139" s="31" t="s">
        <v>31</v>
      </c>
      <c r="F139" s="10">
        <v>633000</v>
      </c>
    </row>
    <row r="140" spans="1:8" x14ac:dyDescent="0.25">
      <c r="C140" s="31" t="s">
        <v>127</v>
      </c>
      <c r="D140" s="10">
        <v>6000</v>
      </c>
      <c r="E140" s="31" t="s">
        <v>131</v>
      </c>
      <c r="F140" s="10">
        <v>63911</v>
      </c>
    </row>
    <row r="141" spans="1:8" ht="18.75" x14ac:dyDescent="0.3">
      <c r="C141" s="2"/>
      <c r="D141" s="12">
        <f>SUM(D131:D140)</f>
        <v>2298790</v>
      </c>
      <c r="E141" s="2"/>
      <c r="F141" s="12">
        <f>SUM(F131:F140)</f>
        <v>1766961</v>
      </c>
      <c r="H141" s="29">
        <f>SUM(D141:F141)</f>
        <v>4065751</v>
      </c>
    </row>
    <row r="142" spans="1:8" x14ac:dyDescent="0.25">
      <c r="C142" s="2"/>
      <c r="D142" s="11"/>
      <c r="E142" s="2"/>
    </row>
    <row r="143" spans="1:8" x14ac:dyDescent="0.25">
      <c r="C143" s="2"/>
      <c r="D143" s="11"/>
      <c r="E143" s="2"/>
    </row>
    <row r="144" spans="1:8" x14ac:dyDescent="0.25">
      <c r="C144" s="2"/>
      <c r="D144" s="11"/>
      <c r="E144" s="2"/>
    </row>
    <row r="145" spans="1:8" x14ac:dyDescent="0.25">
      <c r="C145" s="2"/>
      <c r="D145" s="11"/>
      <c r="E145" s="2"/>
    </row>
    <row r="146" spans="1:8" x14ac:dyDescent="0.25">
      <c r="A146" s="36" t="s">
        <v>11</v>
      </c>
      <c r="C146" s="33" t="s">
        <v>116</v>
      </c>
      <c r="D146" s="10">
        <v>4000</v>
      </c>
      <c r="E146" s="33" t="s">
        <v>113</v>
      </c>
      <c r="F146" s="10">
        <v>0</v>
      </c>
    </row>
    <row r="147" spans="1:8" x14ac:dyDescent="0.25">
      <c r="C147" s="33" t="s">
        <v>117</v>
      </c>
      <c r="D147" s="10">
        <v>6000</v>
      </c>
      <c r="E147" s="31" t="s">
        <v>28</v>
      </c>
      <c r="F147" s="10">
        <v>288691</v>
      </c>
    </row>
    <row r="148" spans="1:8" x14ac:dyDescent="0.25">
      <c r="C148" s="31" t="s">
        <v>53</v>
      </c>
      <c r="D148" s="10">
        <v>172000</v>
      </c>
      <c r="E148" s="31" t="s">
        <v>29</v>
      </c>
      <c r="F148" s="10">
        <v>285325</v>
      </c>
    </row>
    <row r="149" spans="1:8" x14ac:dyDescent="0.25">
      <c r="C149" s="33" t="s">
        <v>118</v>
      </c>
      <c r="D149" s="10">
        <v>10500</v>
      </c>
      <c r="E149" s="31" t="s">
        <v>54</v>
      </c>
      <c r="F149" s="10">
        <v>511472</v>
      </c>
    </row>
    <row r="150" spans="1:8" x14ac:dyDescent="0.25">
      <c r="C150" s="33" t="s">
        <v>119</v>
      </c>
      <c r="D150" s="10">
        <v>972851</v>
      </c>
      <c r="E150" s="31" t="s">
        <v>56</v>
      </c>
      <c r="F150" s="10">
        <v>44637</v>
      </c>
    </row>
    <row r="151" spans="1:8" ht="18.75" x14ac:dyDescent="0.3">
      <c r="C151" s="33" t="s">
        <v>120</v>
      </c>
      <c r="D151" s="10">
        <v>1052116</v>
      </c>
      <c r="E151" s="31" t="s">
        <v>31</v>
      </c>
      <c r="F151" s="10">
        <v>633000</v>
      </c>
      <c r="H151" s="29"/>
    </row>
    <row r="152" spans="1:8" x14ac:dyDescent="0.25">
      <c r="C152" s="31" t="s">
        <v>52</v>
      </c>
      <c r="D152" s="10">
        <v>172000</v>
      </c>
      <c r="E152" s="31" t="s">
        <v>32</v>
      </c>
      <c r="F152" s="10">
        <v>1120055</v>
      </c>
    </row>
    <row r="153" spans="1:8" x14ac:dyDescent="0.25">
      <c r="C153" s="33" t="s">
        <v>121</v>
      </c>
      <c r="D153" s="22">
        <v>0</v>
      </c>
      <c r="E153" s="33" t="s">
        <v>114</v>
      </c>
      <c r="F153" s="10">
        <v>16000</v>
      </c>
    </row>
    <row r="154" spans="1:8" x14ac:dyDescent="0.25">
      <c r="C154" s="33" t="s">
        <v>122</v>
      </c>
      <c r="D154" s="10">
        <v>132861</v>
      </c>
      <c r="E154" s="33" t="s">
        <v>115</v>
      </c>
      <c r="F154" s="10">
        <v>481246</v>
      </c>
    </row>
    <row r="155" spans="1:8" x14ac:dyDescent="0.25">
      <c r="C155" s="33" t="s">
        <v>123</v>
      </c>
      <c r="D155" s="22">
        <v>0</v>
      </c>
      <c r="E155" s="31" t="s">
        <v>36</v>
      </c>
      <c r="F155" s="10">
        <v>283962</v>
      </c>
    </row>
    <row r="156" spans="1:8" ht="18.75" x14ac:dyDescent="0.3">
      <c r="C156" s="19"/>
      <c r="D156" s="12">
        <f>SUM(D146:D155)</f>
        <v>2522328</v>
      </c>
      <c r="E156" s="19"/>
      <c r="F156" s="12">
        <f>SUM(F146:F155)</f>
        <v>3664388</v>
      </c>
      <c r="H156" s="29">
        <f>SUM(D156:F156)</f>
        <v>6186716</v>
      </c>
    </row>
    <row r="157" spans="1:8" x14ac:dyDescent="0.25">
      <c r="D157" s="11"/>
    </row>
    <row r="159" spans="1:8" x14ac:dyDescent="0.25">
      <c r="A159" s="36" t="s">
        <v>8</v>
      </c>
      <c r="C159" s="20" t="s">
        <v>144</v>
      </c>
      <c r="D159" s="10">
        <v>63000</v>
      </c>
      <c r="E159" s="20" t="s">
        <v>137</v>
      </c>
      <c r="F159" s="10">
        <v>31000</v>
      </c>
    </row>
    <row r="160" spans="1:8" x14ac:dyDescent="0.25">
      <c r="C160" s="20" t="s">
        <v>145</v>
      </c>
      <c r="D160" s="22">
        <v>0</v>
      </c>
      <c r="E160" s="34" t="s">
        <v>138</v>
      </c>
      <c r="F160" s="10">
        <v>32976</v>
      </c>
    </row>
    <row r="161" spans="1:8" x14ac:dyDescent="0.25">
      <c r="C161" s="20" t="s">
        <v>116</v>
      </c>
      <c r="D161" s="10">
        <v>4000</v>
      </c>
      <c r="E161" s="20" t="s">
        <v>139</v>
      </c>
      <c r="F161" s="22">
        <v>15000</v>
      </c>
    </row>
    <row r="162" spans="1:8" x14ac:dyDescent="0.25">
      <c r="C162" s="20" t="s">
        <v>120</v>
      </c>
      <c r="D162" s="10">
        <v>1052116</v>
      </c>
      <c r="E162" s="20" t="s">
        <v>140</v>
      </c>
      <c r="F162" s="22">
        <v>0</v>
      </c>
    </row>
    <row r="163" spans="1:8" x14ac:dyDescent="0.25">
      <c r="C163" s="20" t="s">
        <v>146</v>
      </c>
      <c r="D163" s="22">
        <v>0</v>
      </c>
      <c r="E163" s="20" t="s">
        <v>141</v>
      </c>
      <c r="F163" s="22">
        <v>0</v>
      </c>
    </row>
    <row r="164" spans="1:8" x14ac:dyDescent="0.25">
      <c r="C164" s="4" t="s">
        <v>147</v>
      </c>
      <c r="D164" s="22">
        <v>0</v>
      </c>
      <c r="E164" s="20" t="s">
        <v>142</v>
      </c>
      <c r="F164" s="22">
        <v>0</v>
      </c>
    </row>
    <row r="165" spans="1:8" ht="18.75" x14ac:dyDescent="0.3">
      <c r="C165" s="20" t="s">
        <v>148</v>
      </c>
      <c r="D165" s="10">
        <v>20000</v>
      </c>
      <c r="E165" s="31" t="s">
        <v>73</v>
      </c>
      <c r="F165" s="10">
        <v>155500</v>
      </c>
      <c r="H165" s="29"/>
    </row>
    <row r="166" spans="1:8" x14ac:dyDescent="0.25">
      <c r="C166" s="20" t="s">
        <v>149</v>
      </c>
      <c r="D166" s="10">
        <v>17481</v>
      </c>
      <c r="E166" s="20" t="s">
        <v>143</v>
      </c>
      <c r="F166" s="10">
        <v>66314</v>
      </c>
    </row>
    <row r="167" spans="1:8" x14ac:dyDescent="0.25">
      <c r="C167" s="32" t="s">
        <v>150</v>
      </c>
      <c r="D167" s="22">
        <v>0</v>
      </c>
      <c r="E167" s="31" t="s">
        <v>36</v>
      </c>
      <c r="F167" s="10">
        <v>283962</v>
      </c>
    </row>
    <row r="168" spans="1:8" x14ac:dyDescent="0.25">
      <c r="C168" s="32" t="s">
        <v>151</v>
      </c>
      <c r="D168" s="10">
        <v>32644</v>
      </c>
      <c r="E168" s="32" t="s">
        <v>70</v>
      </c>
      <c r="F168" s="10">
        <v>7000</v>
      </c>
    </row>
    <row r="169" spans="1:8" ht="18.75" x14ac:dyDescent="0.3">
      <c r="C169" s="5"/>
      <c r="D169" s="12">
        <f>SUM(D159:D168)</f>
        <v>1189241</v>
      </c>
      <c r="E169" s="5"/>
      <c r="F169" s="12">
        <f>SUM(F159:F168)</f>
        <v>591752</v>
      </c>
      <c r="H169" s="29">
        <f>SUM(D169:F169)</f>
        <v>1780993</v>
      </c>
    </row>
    <row r="170" spans="1:8" ht="18.75" x14ac:dyDescent="0.3">
      <c r="C170" s="5"/>
      <c r="D170" s="12"/>
      <c r="E170" s="5"/>
      <c r="F170" s="12"/>
    </row>
    <row r="171" spans="1:8" x14ac:dyDescent="0.25">
      <c r="C171" s="5"/>
      <c r="E171" s="5"/>
    </row>
    <row r="172" spans="1:8" x14ac:dyDescent="0.25">
      <c r="A172" s="36" t="s">
        <v>152</v>
      </c>
      <c r="C172" s="31" t="s">
        <v>53</v>
      </c>
      <c r="D172" s="10">
        <v>172000</v>
      </c>
      <c r="E172" s="31" t="s">
        <v>131</v>
      </c>
      <c r="F172" s="10">
        <v>63911</v>
      </c>
    </row>
    <row r="173" spans="1:8" x14ac:dyDescent="0.25">
      <c r="C173" s="31" t="s">
        <v>18</v>
      </c>
      <c r="D173" s="10">
        <v>972332</v>
      </c>
      <c r="E173" s="31" t="s">
        <v>156</v>
      </c>
      <c r="F173" s="10">
        <v>32976</v>
      </c>
    </row>
    <row r="174" spans="1:8" x14ac:dyDescent="0.25">
      <c r="C174" s="31" t="s">
        <v>20</v>
      </c>
      <c r="D174" s="10">
        <v>20000</v>
      </c>
      <c r="E174" s="18" t="s">
        <v>157</v>
      </c>
      <c r="F174" s="10">
        <v>19596</v>
      </c>
    </row>
    <row r="175" spans="1:8" x14ac:dyDescent="0.25">
      <c r="C175" s="31" t="s">
        <v>153</v>
      </c>
      <c r="D175" s="22">
        <v>0</v>
      </c>
      <c r="E175" s="31" t="s">
        <v>32</v>
      </c>
      <c r="F175" s="10">
        <v>1120055</v>
      </c>
    </row>
    <row r="176" spans="1:8" x14ac:dyDescent="0.25">
      <c r="C176" s="31" t="s">
        <v>99</v>
      </c>
      <c r="D176" s="22">
        <v>0</v>
      </c>
      <c r="E176" s="31" t="s">
        <v>158</v>
      </c>
      <c r="F176" s="22">
        <v>0</v>
      </c>
    </row>
    <row r="177" spans="1:8" x14ac:dyDescent="0.25">
      <c r="C177" s="31" t="s">
        <v>134</v>
      </c>
      <c r="D177" s="22">
        <v>3000</v>
      </c>
      <c r="E177" s="31" t="s">
        <v>88</v>
      </c>
      <c r="F177" s="10">
        <v>121444</v>
      </c>
    </row>
    <row r="178" spans="1:8" x14ac:dyDescent="0.25">
      <c r="C178" s="31" t="s">
        <v>249</v>
      </c>
      <c r="D178" s="10">
        <v>59000</v>
      </c>
      <c r="E178" s="31" t="s">
        <v>159</v>
      </c>
      <c r="F178" s="10">
        <v>2962</v>
      </c>
    </row>
    <row r="179" spans="1:8" x14ac:dyDescent="0.25">
      <c r="C179" s="31" t="s">
        <v>154</v>
      </c>
      <c r="D179" s="22">
        <v>0</v>
      </c>
      <c r="E179" s="31" t="s">
        <v>160</v>
      </c>
      <c r="F179" s="10">
        <v>127500</v>
      </c>
    </row>
    <row r="180" spans="1:8" x14ac:dyDescent="0.25">
      <c r="C180" s="31" t="s">
        <v>155</v>
      </c>
      <c r="D180" s="10">
        <v>9611</v>
      </c>
      <c r="E180" s="31" t="s">
        <v>73</v>
      </c>
      <c r="F180" s="10">
        <v>155500</v>
      </c>
    </row>
    <row r="181" spans="1:8" x14ac:dyDescent="0.25">
      <c r="C181" s="31" t="s">
        <v>250</v>
      </c>
      <c r="D181" s="10">
        <v>8000</v>
      </c>
      <c r="E181" s="31" t="s">
        <v>36</v>
      </c>
      <c r="F181" s="10">
        <v>283962</v>
      </c>
    </row>
    <row r="182" spans="1:8" ht="18.75" x14ac:dyDescent="0.3">
      <c r="D182" s="12">
        <f>SUM(D172:D181)</f>
        <v>1243943</v>
      </c>
      <c r="F182" s="12">
        <f>SUM(F172:F181)</f>
        <v>1927906</v>
      </c>
      <c r="H182" s="29">
        <f>SUM(D182:F182)</f>
        <v>3171849</v>
      </c>
    </row>
    <row r="184" spans="1:8" x14ac:dyDescent="0.25">
      <c r="A184" s="36" t="s">
        <v>161</v>
      </c>
      <c r="C184" s="20" t="s">
        <v>162</v>
      </c>
      <c r="D184" s="10">
        <v>43000</v>
      </c>
      <c r="E184" s="20" t="s">
        <v>171</v>
      </c>
      <c r="F184" s="22">
        <v>0</v>
      </c>
    </row>
    <row r="185" spans="1:8" x14ac:dyDescent="0.25">
      <c r="C185" s="20" t="s">
        <v>146</v>
      </c>
      <c r="D185" s="22">
        <v>0</v>
      </c>
      <c r="E185" s="20" t="s">
        <v>172</v>
      </c>
      <c r="F185" s="22">
        <v>0</v>
      </c>
    </row>
    <row r="186" spans="1:8" x14ac:dyDescent="0.25">
      <c r="C186" s="20" t="s">
        <v>163</v>
      </c>
      <c r="D186" s="10">
        <v>121000</v>
      </c>
      <c r="E186" s="20" t="s">
        <v>173</v>
      </c>
      <c r="F186" s="22">
        <v>0</v>
      </c>
    </row>
    <row r="187" spans="1:8" x14ac:dyDescent="0.25">
      <c r="C187" s="20" t="s">
        <v>164</v>
      </c>
      <c r="D187" s="10">
        <v>43481</v>
      </c>
      <c r="E187" s="20" t="s">
        <v>174</v>
      </c>
      <c r="F187" s="22">
        <v>0</v>
      </c>
      <c r="G187" s="4" t="s">
        <v>245</v>
      </c>
    </row>
    <row r="188" spans="1:8" x14ac:dyDescent="0.25">
      <c r="C188" s="20" t="s">
        <v>165</v>
      </c>
      <c r="D188" s="22">
        <v>0</v>
      </c>
      <c r="E188" s="4" t="s">
        <v>175</v>
      </c>
      <c r="F188" s="10">
        <v>6728</v>
      </c>
    </row>
    <row r="189" spans="1:8" x14ac:dyDescent="0.25">
      <c r="C189" s="20" t="s">
        <v>166</v>
      </c>
      <c r="D189" s="22">
        <v>0</v>
      </c>
      <c r="E189" s="20" t="s">
        <v>176</v>
      </c>
      <c r="F189" s="22">
        <v>0</v>
      </c>
    </row>
    <row r="190" spans="1:8" x14ac:dyDescent="0.25">
      <c r="C190" s="20" t="s">
        <v>167</v>
      </c>
      <c r="D190" s="22">
        <v>0</v>
      </c>
      <c r="E190" s="31" t="s">
        <v>54</v>
      </c>
      <c r="F190" s="10">
        <v>511472</v>
      </c>
    </row>
    <row r="191" spans="1:8" x14ac:dyDescent="0.25">
      <c r="C191" s="20" t="s">
        <v>168</v>
      </c>
      <c r="D191" s="10">
        <v>82178</v>
      </c>
      <c r="E191" s="31" t="s">
        <v>56</v>
      </c>
      <c r="F191" s="10">
        <v>44637</v>
      </c>
    </row>
    <row r="192" spans="1:8" x14ac:dyDescent="0.25">
      <c r="C192" s="20" t="s">
        <v>169</v>
      </c>
      <c r="D192" s="10">
        <v>6000</v>
      </c>
      <c r="E192" s="20" t="s">
        <v>177</v>
      </c>
      <c r="F192" s="22">
        <v>0</v>
      </c>
      <c r="G192" s="4" t="s">
        <v>251</v>
      </c>
    </row>
    <row r="193" spans="1:8" x14ac:dyDescent="0.25">
      <c r="C193" s="20" t="s">
        <v>170</v>
      </c>
      <c r="D193" s="10">
        <v>0</v>
      </c>
      <c r="E193" s="31" t="s">
        <v>36</v>
      </c>
      <c r="F193" s="10">
        <v>283962</v>
      </c>
    </row>
    <row r="194" spans="1:8" ht="18.75" x14ac:dyDescent="0.3">
      <c r="D194" s="12">
        <f>SUM(D184:D193)</f>
        <v>295659</v>
      </c>
      <c r="F194" s="12">
        <f>SUM(F184:F193)</f>
        <v>846799</v>
      </c>
      <c r="H194" s="29">
        <f>SUM(D194:F194)</f>
        <v>1142458</v>
      </c>
    </row>
    <row r="196" spans="1:8" x14ac:dyDescent="0.25">
      <c r="A196" s="36" t="s">
        <v>178</v>
      </c>
      <c r="C196" s="20" t="s">
        <v>179</v>
      </c>
      <c r="D196" s="10">
        <v>120000</v>
      </c>
      <c r="E196" s="20" t="s">
        <v>184</v>
      </c>
      <c r="F196" s="10">
        <v>2000</v>
      </c>
    </row>
    <row r="197" spans="1:8" x14ac:dyDescent="0.25">
      <c r="C197" s="20" t="s">
        <v>18</v>
      </c>
      <c r="D197" s="10">
        <v>972332</v>
      </c>
      <c r="E197" s="31" t="s">
        <v>54</v>
      </c>
      <c r="F197" s="10">
        <v>511472</v>
      </c>
    </row>
    <row r="198" spans="1:8" x14ac:dyDescent="0.25">
      <c r="C198" s="31" t="s">
        <v>52</v>
      </c>
      <c r="D198" s="10">
        <v>172000</v>
      </c>
      <c r="E198" s="20" t="s">
        <v>185</v>
      </c>
      <c r="F198" s="22">
        <v>0</v>
      </c>
    </row>
    <row r="199" spans="1:8" x14ac:dyDescent="0.25">
      <c r="C199" s="20" t="s">
        <v>180</v>
      </c>
      <c r="D199" s="22">
        <v>0</v>
      </c>
      <c r="E199" s="20" t="s">
        <v>136</v>
      </c>
      <c r="F199" s="10">
        <v>17000</v>
      </c>
    </row>
    <row r="200" spans="1:8" x14ac:dyDescent="0.25">
      <c r="C200" s="20" t="s">
        <v>181</v>
      </c>
      <c r="D200" s="10">
        <v>40924</v>
      </c>
      <c r="E200" s="20" t="s">
        <v>186</v>
      </c>
      <c r="F200" s="10">
        <v>14169</v>
      </c>
    </row>
    <row r="201" spans="1:8" x14ac:dyDescent="0.25">
      <c r="C201" s="20" t="s">
        <v>162</v>
      </c>
      <c r="D201" s="10">
        <v>43000</v>
      </c>
      <c r="E201" s="20" t="s">
        <v>55</v>
      </c>
      <c r="F201" s="22">
        <v>0</v>
      </c>
    </row>
    <row r="202" spans="1:8" x14ac:dyDescent="0.25">
      <c r="C202" s="20" t="s">
        <v>98</v>
      </c>
      <c r="D202" s="22">
        <v>0</v>
      </c>
      <c r="E202" s="31" t="s">
        <v>32</v>
      </c>
      <c r="F202" s="10">
        <v>1120055</v>
      </c>
    </row>
    <row r="203" spans="1:8" x14ac:dyDescent="0.25">
      <c r="C203" s="20" t="s">
        <v>170</v>
      </c>
      <c r="D203" s="10">
        <v>0</v>
      </c>
      <c r="E203" s="20" t="s">
        <v>187</v>
      </c>
      <c r="F203" s="22">
        <v>0</v>
      </c>
    </row>
    <row r="204" spans="1:8" x14ac:dyDescent="0.25">
      <c r="C204" s="20" t="s">
        <v>182</v>
      </c>
      <c r="D204" s="10">
        <v>43000</v>
      </c>
      <c r="E204" s="20" t="s">
        <v>188</v>
      </c>
      <c r="F204" s="10">
        <v>19596</v>
      </c>
    </row>
    <row r="205" spans="1:8" x14ac:dyDescent="0.25">
      <c r="C205" s="20" t="s">
        <v>183</v>
      </c>
      <c r="D205" s="22">
        <v>0</v>
      </c>
      <c r="E205" s="20" t="s">
        <v>189</v>
      </c>
      <c r="F205" s="22">
        <v>0</v>
      </c>
    </row>
    <row r="206" spans="1:8" ht="18.75" x14ac:dyDescent="0.3">
      <c r="D206" s="12">
        <f>SUM(D196:D205)</f>
        <v>1391256</v>
      </c>
      <c r="F206" s="12">
        <f>SUM(F196:F205)</f>
        <v>1684292</v>
      </c>
      <c r="H206" s="29">
        <f>SUM(D206:F206)</f>
        <v>3075548</v>
      </c>
    </row>
    <row r="208" spans="1:8" x14ac:dyDescent="0.25">
      <c r="A208" s="36" t="s">
        <v>190</v>
      </c>
      <c r="C208" s="20" t="s">
        <v>95</v>
      </c>
      <c r="D208" s="10">
        <v>120000</v>
      </c>
      <c r="E208" s="31" t="s">
        <v>73</v>
      </c>
      <c r="F208" s="10">
        <v>155500</v>
      </c>
    </row>
    <row r="209" spans="1:8" x14ac:dyDescent="0.25">
      <c r="C209" s="20" t="s">
        <v>110</v>
      </c>
      <c r="D209" s="10">
        <v>6000</v>
      </c>
      <c r="E209" s="20" t="s">
        <v>34</v>
      </c>
      <c r="F209" s="10">
        <v>480246</v>
      </c>
    </row>
    <row r="210" spans="1:8" x14ac:dyDescent="0.25">
      <c r="C210" s="20" t="s">
        <v>191</v>
      </c>
      <c r="D210" s="10">
        <v>120481</v>
      </c>
      <c r="E210" s="20" t="s">
        <v>198</v>
      </c>
      <c r="F210" s="10">
        <v>32976</v>
      </c>
    </row>
    <row r="211" spans="1:8" x14ac:dyDescent="0.25">
      <c r="C211" s="20" t="s">
        <v>192</v>
      </c>
      <c r="D211" s="10">
        <v>6000</v>
      </c>
      <c r="E211" s="31" t="s">
        <v>32</v>
      </c>
      <c r="F211" s="10">
        <v>1120055</v>
      </c>
    </row>
    <row r="212" spans="1:8" x14ac:dyDescent="0.25">
      <c r="C212" s="20" t="s">
        <v>193</v>
      </c>
      <c r="D212" s="22">
        <v>0</v>
      </c>
      <c r="E212" s="20" t="s">
        <v>199</v>
      </c>
      <c r="F212" s="10">
        <v>83768</v>
      </c>
    </row>
    <row r="213" spans="1:8" x14ac:dyDescent="0.25">
      <c r="C213" s="20" t="s">
        <v>194</v>
      </c>
      <c r="D213" s="22">
        <v>0</v>
      </c>
      <c r="E213" s="20" t="s">
        <v>72</v>
      </c>
      <c r="F213" s="10">
        <v>24000</v>
      </c>
    </row>
    <row r="214" spans="1:8" x14ac:dyDescent="0.25">
      <c r="C214" s="20" t="s">
        <v>195</v>
      </c>
      <c r="D214" s="10">
        <v>128250</v>
      </c>
      <c r="E214" s="20" t="s">
        <v>200</v>
      </c>
      <c r="F214" s="22">
        <v>0</v>
      </c>
    </row>
    <row r="215" spans="1:8" x14ac:dyDescent="0.25">
      <c r="C215" s="31" t="s">
        <v>52</v>
      </c>
      <c r="D215" s="10">
        <v>172000</v>
      </c>
      <c r="E215" s="20" t="s">
        <v>201</v>
      </c>
      <c r="F215" s="22">
        <v>0</v>
      </c>
      <c r="G215" s="4" t="s">
        <v>245</v>
      </c>
    </row>
    <row r="216" spans="1:8" x14ac:dyDescent="0.25">
      <c r="C216" s="20" t="s">
        <v>196</v>
      </c>
      <c r="D216" s="10">
        <v>93000</v>
      </c>
      <c r="E216" s="20" t="s">
        <v>130</v>
      </c>
      <c r="F216" s="10">
        <v>24000</v>
      </c>
    </row>
    <row r="217" spans="1:8" x14ac:dyDescent="0.25">
      <c r="C217" s="20" t="s">
        <v>197</v>
      </c>
      <c r="D217" s="10">
        <v>0</v>
      </c>
      <c r="E217" s="20" t="s">
        <v>67</v>
      </c>
      <c r="F217" s="10">
        <v>24500</v>
      </c>
    </row>
    <row r="218" spans="1:8" ht="18.75" x14ac:dyDescent="0.3">
      <c r="D218" s="12">
        <f>SUM(D208:D217)</f>
        <v>645731</v>
      </c>
      <c r="F218" s="12">
        <f>SUM(F208:F217)</f>
        <v>1945045</v>
      </c>
      <c r="H218" s="29">
        <f>SUM(D218:F218)</f>
        <v>2590776</v>
      </c>
    </row>
    <row r="220" spans="1:8" x14ac:dyDescent="0.25">
      <c r="A220" s="36" t="s">
        <v>202</v>
      </c>
      <c r="C220" s="20" t="s">
        <v>204</v>
      </c>
      <c r="D220" s="10">
        <v>119372</v>
      </c>
      <c r="E220" s="20" t="s">
        <v>68</v>
      </c>
      <c r="F220" s="10">
        <v>0</v>
      </c>
    </row>
    <row r="221" spans="1:8" x14ac:dyDescent="0.25">
      <c r="C221" s="20" t="s">
        <v>18</v>
      </c>
      <c r="D221" s="10">
        <v>972332</v>
      </c>
      <c r="E221" s="20" t="s">
        <v>30</v>
      </c>
      <c r="F221" s="10">
        <v>32976</v>
      </c>
    </row>
    <row r="222" spans="1:8" x14ac:dyDescent="0.25">
      <c r="C222" s="20" t="s">
        <v>205</v>
      </c>
      <c r="D222" s="10">
        <v>10500</v>
      </c>
      <c r="E222" s="31" t="s">
        <v>54</v>
      </c>
      <c r="F222" s="10">
        <v>511472</v>
      </c>
    </row>
    <row r="223" spans="1:8" x14ac:dyDescent="0.25">
      <c r="C223" s="20" t="s">
        <v>42</v>
      </c>
      <c r="D223" s="10">
        <v>29000</v>
      </c>
      <c r="E223" s="31" t="s">
        <v>56</v>
      </c>
      <c r="F223" s="10">
        <v>44637</v>
      </c>
    </row>
    <row r="224" spans="1:8" x14ac:dyDescent="0.25">
      <c r="C224" s="20" t="s">
        <v>110</v>
      </c>
      <c r="D224" s="10">
        <v>6000</v>
      </c>
      <c r="E224" s="20" t="s">
        <v>199</v>
      </c>
      <c r="F224" s="10">
        <v>83768</v>
      </c>
    </row>
    <row r="225" spans="1:8" x14ac:dyDescent="0.25">
      <c r="C225" s="20" t="s">
        <v>25</v>
      </c>
      <c r="D225" s="10">
        <v>14898</v>
      </c>
      <c r="E225" s="20" t="s">
        <v>71</v>
      </c>
      <c r="F225" s="10">
        <v>2000</v>
      </c>
    </row>
    <row r="226" spans="1:8" x14ac:dyDescent="0.25">
      <c r="C226" s="20" t="s">
        <v>100</v>
      </c>
      <c r="D226" s="10">
        <v>0</v>
      </c>
      <c r="E226" s="20" t="s">
        <v>203</v>
      </c>
      <c r="F226" s="22">
        <v>0</v>
      </c>
    </row>
    <row r="227" spans="1:8" x14ac:dyDescent="0.25">
      <c r="C227" s="20" t="s">
        <v>22</v>
      </c>
      <c r="D227" s="10">
        <v>132861</v>
      </c>
      <c r="E227" s="20" t="s">
        <v>63</v>
      </c>
      <c r="F227" s="10">
        <v>16000</v>
      </c>
    </row>
    <row r="228" spans="1:8" x14ac:dyDescent="0.25">
      <c r="C228" s="20" t="s">
        <v>206</v>
      </c>
      <c r="D228" s="10">
        <v>32644</v>
      </c>
      <c r="E228" s="20" t="s">
        <v>34</v>
      </c>
      <c r="F228" s="10">
        <v>480246</v>
      </c>
    </row>
    <row r="229" spans="1:8" x14ac:dyDescent="0.25">
      <c r="C229" s="20" t="s">
        <v>40</v>
      </c>
      <c r="D229" s="10">
        <v>6000</v>
      </c>
      <c r="E229" s="31" t="s">
        <v>36</v>
      </c>
      <c r="F229" s="10">
        <v>283962</v>
      </c>
    </row>
    <row r="230" spans="1:8" ht="18.75" x14ac:dyDescent="0.3">
      <c r="D230" s="12">
        <f>SUM(D220:D229)</f>
        <v>1323607</v>
      </c>
      <c r="F230" s="12">
        <f>SUM(F220:F229)</f>
        <v>1455061</v>
      </c>
      <c r="H230" s="29">
        <f>SUM(D230:F230)</f>
        <v>2778668</v>
      </c>
    </row>
    <row r="233" spans="1:8" x14ac:dyDescent="0.25">
      <c r="A233" s="36" t="s">
        <v>207</v>
      </c>
      <c r="C233" s="20" t="s">
        <v>208</v>
      </c>
      <c r="D233" s="10">
        <v>11000</v>
      </c>
      <c r="E233" s="20" t="s">
        <v>214</v>
      </c>
      <c r="F233" s="10">
        <v>77000</v>
      </c>
    </row>
    <row r="234" spans="1:8" x14ac:dyDescent="0.25">
      <c r="C234" s="20" t="s">
        <v>209</v>
      </c>
      <c r="D234" s="10">
        <v>36517</v>
      </c>
      <c r="E234" s="31" t="s">
        <v>36</v>
      </c>
      <c r="F234" s="10">
        <v>283962</v>
      </c>
    </row>
    <row r="235" spans="1:8" x14ac:dyDescent="0.25">
      <c r="C235" s="20" t="s">
        <v>210</v>
      </c>
      <c r="D235" s="10">
        <v>32644</v>
      </c>
      <c r="E235" s="20" t="s">
        <v>177</v>
      </c>
      <c r="F235" s="22">
        <v>0</v>
      </c>
      <c r="G235" s="4" t="s">
        <v>251</v>
      </c>
    </row>
    <row r="236" spans="1:8" x14ac:dyDescent="0.25">
      <c r="C236" s="20" t="s">
        <v>166</v>
      </c>
      <c r="D236" s="22">
        <v>0</v>
      </c>
      <c r="E236" s="31" t="s">
        <v>56</v>
      </c>
      <c r="F236" s="10">
        <v>44637</v>
      </c>
    </row>
    <row r="237" spans="1:8" x14ac:dyDescent="0.25">
      <c r="C237" s="20" t="s">
        <v>170</v>
      </c>
      <c r="D237" s="10">
        <v>0</v>
      </c>
      <c r="E237" s="31" t="s">
        <v>54</v>
      </c>
      <c r="F237" s="10">
        <v>511472</v>
      </c>
    </row>
    <row r="238" spans="1:8" x14ac:dyDescent="0.25">
      <c r="C238" s="20" t="s">
        <v>211</v>
      </c>
      <c r="D238" s="22">
        <v>0</v>
      </c>
      <c r="E238" s="20" t="s">
        <v>30</v>
      </c>
      <c r="F238" s="10">
        <v>32976</v>
      </c>
    </row>
    <row r="239" spans="1:8" x14ac:dyDescent="0.25">
      <c r="C239" s="20" t="s">
        <v>59</v>
      </c>
      <c r="D239" s="10">
        <v>219208</v>
      </c>
      <c r="E239" s="20" t="s">
        <v>215</v>
      </c>
      <c r="F239" s="10">
        <v>0</v>
      </c>
    </row>
    <row r="240" spans="1:8" x14ac:dyDescent="0.25">
      <c r="C240" s="20" t="s">
        <v>212</v>
      </c>
      <c r="D240" s="10">
        <v>6000</v>
      </c>
      <c r="E240" s="20" t="s">
        <v>216</v>
      </c>
      <c r="F240" s="10">
        <v>22306</v>
      </c>
    </row>
    <row r="241" spans="1:8" x14ac:dyDescent="0.25">
      <c r="C241" s="20" t="s">
        <v>213</v>
      </c>
      <c r="D241" s="10">
        <v>43000</v>
      </c>
      <c r="E241" s="20" t="s">
        <v>217</v>
      </c>
      <c r="F241" s="22">
        <v>0</v>
      </c>
    </row>
    <row r="242" spans="1:8" x14ac:dyDescent="0.25">
      <c r="C242" s="20" t="s">
        <v>218</v>
      </c>
      <c r="D242" s="10">
        <v>24000</v>
      </c>
      <c r="E242" s="31" t="s">
        <v>29</v>
      </c>
      <c r="F242" s="10">
        <v>285325</v>
      </c>
    </row>
    <row r="243" spans="1:8" ht="18.75" x14ac:dyDescent="0.3">
      <c r="D243" s="12">
        <f>SUM(D233:D242)</f>
        <v>372369</v>
      </c>
      <c r="F243" s="12">
        <f>SUM(F233:F242)</f>
        <v>1257678</v>
      </c>
      <c r="H243" s="29">
        <f>SUM(D243:F243)</f>
        <v>1630047</v>
      </c>
    </row>
    <row r="245" spans="1:8" x14ac:dyDescent="0.25">
      <c r="A245" s="36" t="s">
        <v>13</v>
      </c>
      <c r="C245" s="20" t="s">
        <v>219</v>
      </c>
      <c r="D245" s="22">
        <v>0</v>
      </c>
      <c r="E245" s="20" t="s">
        <v>224</v>
      </c>
      <c r="F245" s="22">
        <v>0</v>
      </c>
    </row>
    <row r="246" spans="1:8" x14ac:dyDescent="0.25">
      <c r="C246" s="20" t="s">
        <v>23</v>
      </c>
      <c r="D246" s="10">
        <v>1052116</v>
      </c>
      <c r="E246" s="31" t="s">
        <v>54</v>
      </c>
      <c r="F246" s="10">
        <v>511472</v>
      </c>
    </row>
    <row r="247" spans="1:8" x14ac:dyDescent="0.25">
      <c r="C247" s="20" t="s">
        <v>20</v>
      </c>
      <c r="D247" s="10">
        <v>20000</v>
      </c>
      <c r="E247" s="20" t="s">
        <v>225</v>
      </c>
      <c r="F247" s="10">
        <v>18500</v>
      </c>
    </row>
    <row r="248" spans="1:8" x14ac:dyDescent="0.25">
      <c r="C248" s="20" t="s">
        <v>220</v>
      </c>
      <c r="D248" s="22">
        <v>0</v>
      </c>
      <c r="E248" s="20" t="s">
        <v>226</v>
      </c>
      <c r="F248" s="22">
        <v>0</v>
      </c>
      <c r="G248" s="4" t="s">
        <v>245</v>
      </c>
    </row>
    <row r="249" spans="1:8" x14ac:dyDescent="0.25">
      <c r="C249" s="20" t="s">
        <v>24</v>
      </c>
      <c r="D249" s="10">
        <v>82178</v>
      </c>
      <c r="E249" s="20" t="s">
        <v>34</v>
      </c>
      <c r="F249" s="10">
        <v>480246</v>
      </c>
    </row>
    <row r="250" spans="1:8" x14ac:dyDescent="0.25">
      <c r="C250" s="20" t="s">
        <v>21</v>
      </c>
      <c r="D250" s="10">
        <v>28000</v>
      </c>
      <c r="E250" s="31" t="s">
        <v>32</v>
      </c>
      <c r="F250" s="10">
        <v>1120055</v>
      </c>
    </row>
    <row r="251" spans="1:8" x14ac:dyDescent="0.25">
      <c r="C251" s="20" t="s">
        <v>100</v>
      </c>
      <c r="D251" s="10">
        <v>0</v>
      </c>
      <c r="E251" s="20" t="s">
        <v>130</v>
      </c>
      <c r="F251" s="10">
        <v>24000</v>
      </c>
    </row>
    <row r="252" spans="1:8" x14ac:dyDescent="0.25">
      <c r="C252" s="20" t="s">
        <v>221</v>
      </c>
      <c r="D252" s="10">
        <v>55728</v>
      </c>
      <c r="E252" s="20" t="s">
        <v>72</v>
      </c>
      <c r="F252" s="10">
        <v>24000</v>
      </c>
    </row>
    <row r="253" spans="1:8" x14ac:dyDescent="0.25">
      <c r="C253" s="20" t="s">
        <v>222</v>
      </c>
      <c r="D253" s="10">
        <v>5287</v>
      </c>
      <c r="E253" s="20" t="s">
        <v>227</v>
      </c>
      <c r="F253" s="22">
        <v>5000</v>
      </c>
    </row>
    <row r="254" spans="1:8" x14ac:dyDescent="0.25">
      <c r="C254" s="20" t="s">
        <v>223</v>
      </c>
      <c r="D254" s="22">
        <v>0</v>
      </c>
      <c r="E254" s="20" t="s">
        <v>189</v>
      </c>
      <c r="F254" s="22">
        <v>0</v>
      </c>
    </row>
    <row r="255" spans="1:8" ht="18.75" x14ac:dyDescent="0.3">
      <c r="D255" s="12">
        <f>SUM(D245:D254)</f>
        <v>1243309</v>
      </c>
      <c r="F255" s="12">
        <f>SUM(F245:F254)</f>
        <v>2183273</v>
      </c>
      <c r="H255" s="29">
        <f>SUM(D255:F255)</f>
        <v>3426582</v>
      </c>
    </row>
    <row r="257" spans="1:8" x14ac:dyDescent="0.25">
      <c r="A257" s="36" t="s">
        <v>228</v>
      </c>
      <c r="C257" s="31" t="s">
        <v>192</v>
      </c>
      <c r="D257" s="10">
        <v>6000</v>
      </c>
      <c r="E257" s="31" t="s">
        <v>232</v>
      </c>
      <c r="F257" s="22">
        <v>0</v>
      </c>
    </row>
    <row r="258" spans="1:8" x14ac:dyDescent="0.25">
      <c r="C258" s="31" t="s">
        <v>20</v>
      </c>
      <c r="D258" s="10">
        <v>20000</v>
      </c>
      <c r="E258" s="31" t="s">
        <v>217</v>
      </c>
      <c r="F258" s="22">
        <v>0</v>
      </c>
    </row>
    <row r="259" spans="1:8" x14ac:dyDescent="0.25">
      <c r="C259" s="31" t="s">
        <v>229</v>
      </c>
      <c r="D259" s="22">
        <v>6000</v>
      </c>
      <c r="E259" s="31" t="s">
        <v>30</v>
      </c>
      <c r="F259" s="10">
        <v>32976</v>
      </c>
    </row>
    <row r="260" spans="1:8" x14ac:dyDescent="0.25">
      <c r="C260" s="31" t="s">
        <v>230</v>
      </c>
      <c r="D260" s="10">
        <v>73000</v>
      </c>
      <c r="E260" s="31" t="s">
        <v>54</v>
      </c>
      <c r="F260" s="10">
        <v>511472</v>
      </c>
    </row>
    <row r="261" spans="1:8" x14ac:dyDescent="0.25">
      <c r="C261" s="31" t="s">
        <v>133</v>
      </c>
      <c r="D261" s="10">
        <v>43481</v>
      </c>
      <c r="E261" s="31" t="s">
        <v>233</v>
      </c>
      <c r="F261" s="10">
        <v>8942</v>
      </c>
    </row>
    <row r="262" spans="1:8" x14ac:dyDescent="0.25">
      <c r="C262" s="31" t="s">
        <v>125</v>
      </c>
      <c r="D262" s="10">
        <v>44000</v>
      </c>
      <c r="E262" s="31" t="s">
        <v>36</v>
      </c>
      <c r="F262" s="10">
        <v>283962</v>
      </c>
    </row>
    <row r="263" spans="1:8" x14ac:dyDescent="0.25">
      <c r="C263" s="31" t="s">
        <v>18</v>
      </c>
      <c r="D263" s="10">
        <v>972332</v>
      </c>
      <c r="E263" s="31" t="s">
        <v>136</v>
      </c>
      <c r="F263" s="10">
        <v>17000</v>
      </c>
    </row>
    <row r="264" spans="1:8" x14ac:dyDescent="0.25">
      <c r="C264" s="31" t="s">
        <v>193</v>
      </c>
      <c r="D264" s="22">
        <v>0</v>
      </c>
      <c r="E264" s="31" t="s">
        <v>31</v>
      </c>
      <c r="F264" s="10">
        <v>633000</v>
      </c>
    </row>
    <row r="265" spans="1:8" x14ac:dyDescent="0.25">
      <c r="C265" s="31" t="s">
        <v>231</v>
      </c>
      <c r="D265" s="10">
        <v>20000</v>
      </c>
      <c r="E265" s="31" t="s">
        <v>234</v>
      </c>
      <c r="F265" s="10">
        <v>52806</v>
      </c>
    </row>
    <row r="266" spans="1:8" x14ac:dyDescent="0.25">
      <c r="C266" s="20" t="s">
        <v>75</v>
      </c>
      <c r="D266" s="22">
        <v>0</v>
      </c>
      <c r="E266" s="31" t="s">
        <v>64</v>
      </c>
      <c r="F266" s="10">
        <v>121444</v>
      </c>
    </row>
    <row r="267" spans="1:8" ht="18.75" x14ac:dyDescent="0.3">
      <c r="D267" s="12">
        <f>SUM(D257:D266)</f>
        <v>1184813</v>
      </c>
      <c r="F267" s="12">
        <f>SUM(F257:F266)</f>
        <v>1661602</v>
      </c>
      <c r="H267" s="29">
        <f>SUM(D267:F267)</f>
        <v>2846415</v>
      </c>
    </row>
    <row r="268" spans="1:8" ht="18.75" x14ac:dyDescent="0.3">
      <c r="D268" s="12"/>
      <c r="F268" s="12"/>
    </row>
    <row r="270" spans="1:8" x14ac:dyDescent="0.25">
      <c r="A270" s="36" t="s">
        <v>12</v>
      </c>
      <c r="C270" s="33" t="s">
        <v>120</v>
      </c>
      <c r="D270" s="10">
        <v>1052116</v>
      </c>
      <c r="E270" s="31" t="s">
        <v>54</v>
      </c>
      <c r="F270" s="10">
        <v>511472</v>
      </c>
    </row>
    <row r="271" spans="1:8" x14ac:dyDescent="0.25">
      <c r="C271" s="33" t="s">
        <v>121</v>
      </c>
      <c r="D271" s="22">
        <v>0</v>
      </c>
      <c r="E271" s="33" t="s">
        <v>239</v>
      </c>
      <c r="F271" s="10">
        <v>63911</v>
      </c>
    </row>
    <row r="272" spans="1:8" x14ac:dyDescent="0.25">
      <c r="C272" s="31" t="s">
        <v>53</v>
      </c>
      <c r="D272" s="10">
        <v>172000</v>
      </c>
      <c r="E272" s="31" t="s">
        <v>58</v>
      </c>
      <c r="F272" s="10">
        <v>79833</v>
      </c>
    </row>
    <row r="273" spans="3:8" x14ac:dyDescent="0.25">
      <c r="C273" s="31" t="s">
        <v>38</v>
      </c>
      <c r="D273" s="10">
        <v>137763</v>
      </c>
      <c r="E273" s="33" t="s">
        <v>240</v>
      </c>
      <c r="F273" s="10">
        <v>18000</v>
      </c>
    </row>
    <row r="274" spans="3:8" x14ac:dyDescent="0.25">
      <c r="C274" s="33" t="s">
        <v>235</v>
      </c>
      <c r="D274" s="10">
        <v>120680</v>
      </c>
      <c r="E274" s="33" t="s">
        <v>241</v>
      </c>
      <c r="F274" s="10">
        <v>83768</v>
      </c>
    </row>
    <row r="275" spans="3:8" x14ac:dyDescent="0.25">
      <c r="C275" s="33" t="s">
        <v>132</v>
      </c>
      <c r="D275" s="10">
        <v>20000</v>
      </c>
      <c r="E275" s="33" t="s">
        <v>242</v>
      </c>
      <c r="F275" s="10">
        <v>24500</v>
      </c>
    </row>
    <row r="276" spans="3:8" x14ac:dyDescent="0.25">
      <c r="C276" s="33" t="s">
        <v>236</v>
      </c>
      <c r="D276" s="10">
        <v>95291</v>
      </c>
      <c r="E276" s="33" t="s">
        <v>243</v>
      </c>
      <c r="F276" s="10">
        <v>121444</v>
      </c>
    </row>
    <row r="277" spans="3:8" x14ac:dyDescent="0.25">
      <c r="C277" s="33" t="s">
        <v>237</v>
      </c>
      <c r="D277" s="10">
        <v>14898</v>
      </c>
      <c r="E277" s="31" t="s">
        <v>36</v>
      </c>
      <c r="F277" s="10">
        <v>283962</v>
      </c>
    </row>
    <row r="278" spans="3:8" x14ac:dyDescent="0.25">
      <c r="C278" s="33" t="s">
        <v>238</v>
      </c>
      <c r="D278" s="10">
        <v>120481</v>
      </c>
      <c r="E278" s="33" t="s">
        <v>115</v>
      </c>
      <c r="F278" s="10">
        <v>480246</v>
      </c>
    </row>
    <row r="279" spans="3:8" x14ac:dyDescent="0.25">
      <c r="C279" s="33" t="s">
        <v>151</v>
      </c>
      <c r="D279" s="10">
        <v>32644</v>
      </c>
      <c r="E279" s="33" t="s">
        <v>244</v>
      </c>
      <c r="F279" s="10">
        <v>34314</v>
      </c>
    </row>
    <row r="280" spans="3:8" ht="18.75" x14ac:dyDescent="0.3">
      <c r="D280" s="12">
        <f>SUM(D270:D279)</f>
        <v>1765873</v>
      </c>
      <c r="F280" s="12">
        <f>SUM(F270:F279)</f>
        <v>1701450</v>
      </c>
      <c r="H280" s="29">
        <f>SUM(D280:F280)</f>
        <v>3467323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575E-4385-443B-9DF8-5F44A4E352BC}">
  <dimension ref="A3:C24"/>
  <sheetViews>
    <sheetView workbookViewId="0">
      <selection activeCell="B6" sqref="B6"/>
    </sheetView>
  </sheetViews>
  <sheetFormatPr defaultRowHeight="15" x14ac:dyDescent="0.25"/>
  <cols>
    <col min="1" max="1" width="9.140625" style="37"/>
    <col min="2" max="2" width="25.42578125" customWidth="1"/>
    <col min="3" max="3" width="20.5703125" style="24" customWidth="1"/>
  </cols>
  <sheetData>
    <row r="3" spans="1:3" ht="18.75" x14ac:dyDescent="0.3">
      <c r="A3" s="37">
        <v>1</v>
      </c>
      <c r="B3" s="35" t="s">
        <v>11</v>
      </c>
      <c r="C3" s="23">
        <f>SUM(ments)</f>
        <v>6186716</v>
      </c>
    </row>
    <row r="4" spans="1:3" ht="18.75" x14ac:dyDescent="0.3">
      <c r="A4" s="37">
        <v>2</v>
      </c>
      <c r="B4" s="35" t="s">
        <v>93</v>
      </c>
      <c r="C4" s="23">
        <f>SUM(Tronsmoen)</f>
        <v>6060188</v>
      </c>
    </row>
    <row r="5" spans="1:3" ht="18.75" x14ac:dyDescent="0.3">
      <c r="A5" s="37">
        <v>3</v>
      </c>
      <c r="B5" s="35" t="s">
        <v>7</v>
      </c>
      <c r="C5" s="23">
        <f>SUM(knut_engen)</f>
        <v>5948103</v>
      </c>
    </row>
    <row r="6" spans="1:3" ht="18.75" x14ac:dyDescent="0.3">
      <c r="A6" s="37">
        <v>4</v>
      </c>
      <c r="B6" s="35" t="s">
        <v>17</v>
      </c>
      <c r="C6" s="23">
        <f>SUM(Gunnar_flaten)</f>
        <v>5808903</v>
      </c>
    </row>
    <row r="7" spans="1:3" ht="18.75" x14ac:dyDescent="0.3">
      <c r="A7" s="37">
        <v>5</v>
      </c>
      <c r="B7" s="35" t="s">
        <v>14</v>
      </c>
      <c r="C7" s="23">
        <f>SUM(aaregkjold)</f>
        <v>5368490</v>
      </c>
    </row>
    <row r="8" spans="1:3" ht="18.75" x14ac:dyDescent="0.3">
      <c r="A8" s="37">
        <v>6</v>
      </c>
      <c r="B8" s="35" t="s">
        <v>37</v>
      </c>
      <c r="C8" s="23">
        <f>SUM(ann_berit)</f>
        <v>4507361</v>
      </c>
    </row>
    <row r="9" spans="1:3" ht="18.75" x14ac:dyDescent="0.3">
      <c r="A9" s="37">
        <v>7</v>
      </c>
      <c r="B9" s="35" t="s">
        <v>6</v>
      </c>
      <c r="C9" s="23">
        <f>SUM(linda_engen)</f>
        <v>4065751</v>
      </c>
    </row>
    <row r="10" spans="1:3" ht="18.75" x14ac:dyDescent="0.3">
      <c r="A10" s="37">
        <v>8</v>
      </c>
      <c r="B10" s="35" t="s">
        <v>50</v>
      </c>
      <c r="C10" s="23">
        <f>SUM(Per_erik)</f>
        <v>4121306</v>
      </c>
    </row>
    <row r="11" spans="1:3" ht="18.75" x14ac:dyDescent="0.3">
      <c r="A11" s="37">
        <v>9</v>
      </c>
      <c r="B11" s="35" t="s">
        <v>69</v>
      </c>
      <c r="C11" s="23">
        <f>SUM(laurendz)</f>
        <v>4112981</v>
      </c>
    </row>
    <row r="12" spans="1:3" ht="18.75" x14ac:dyDescent="0.3">
      <c r="A12" s="37">
        <v>10</v>
      </c>
      <c r="B12" s="35" t="s">
        <v>0</v>
      </c>
      <c r="C12" s="23">
        <f>SUM(ragnhild)</f>
        <v>3571730</v>
      </c>
    </row>
    <row r="13" spans="1:3" ht="18.75" x14ac:dyDescent="0.3">
      <c r="A13" s="37">
        <v>11</v>
      </c>
      <c r="B13" s="35" t="s">
        <v>13</v>
      </c>
      <c r="C13" s="23">
        <f>SUM(magnus)</f>
        <v>3426582</v>
      </c>
    </row>
    <row r="14" spans="1:3" ht="18.75" x14ac:dyDescent="0.3">
      <c r="A14" s="37">
        <v>12</v>
      </c>
      <c r="B14" s="35" t="s">
        <v>12</v>
      </c>
      <c r="C14" s="23">
        <f>SUM(odderik)</f>
        <v>3467323</v>
      </c>
    </row>
    <row r="15" spans="1:3" ht="18.75" x14ac:dyDescent="0.3">
      <c r="A15" s="37">
        <v>13</v>
      </c>
      <c r="B15" s="35" t="s">
        <v>152</v>
      </c>
      <c r="C15" s="23">
        <f>SUM(siv)</f>
        <v>3171849</v>
      </c>
    </row>
    <row r="16" spans="1:3" ht="18.75" x14ac:dyDescent="0.3">
      <c r="A16" s="37">
        <v>14</v>
      </c>
      <c r="B16" s="35" t="s">
        <v>178</v>
      </c>
      <c r="C16" s="23">
        <f>SUM(hatteberg)</f>
        <v>3075548</v>
      </c>
    </row>
    <row r="17" spans="1:3" ht="18.75" x14ac:dyDescent="0.3">
      <c r="A17" s="37">
        <v>15</v>
      </c>
      <c r="B17" s="35" t="s">
        <v>10</v>
      </c>
      <c r="C17" s="23">
        <f>SUM(gisleberg)</f>
        <v>2975267</v>
      </c>
    </row>
    <row r="18" spans="1:3" ht="18.75" x14ac:dyDescent="0.3">
      <c r="A18" s="37">
        <v>16</v>
      </c>
      <c r="B18" s="35" t="s">
        <v>228</v>
      </c>
      <c r="C18" s="23">
        <f>SUM(koller)</f>
        <v>2846415</v>
      </c>
    </row>
    <row r="19" spans="1:3" ht="18.75" x14ac:dyDescent="0.3">
      <c r="A19" s="37">
        <v>17</v>
      </c>
      <c r="B19" s="35" t="s">
        <v>202</v>
      </c>
      <c r="C19" s="23">
        <f>SUM(davis)</f>
        <v>2778668</v>
      </c>
    </row>
    <row r="20" spans="1:3" ht="18.75" x14ac:dyDescent="0.3">
      <c r="A20" s="37">
        <v>18</v>
      </c>
      <c r="B20" s="35" t="s">
        <v>190</v>
      </c>
      <c r="C20" s="23">
        <f>SUM(fixe)</f>
        <v>2590776</v>
      </c>
    </row>
    <row r="21" spans="1:3" ht="18.75" x14ac:dyDescent="0.3">
      <c r="A21" s="37">
        <v>19</v>
      </c>
      <c r="B21" s="35" t="s">
        <v>15</v>
      </c>
      <c r="C21" s="23">
        <f>SUM(claes)</f>
        <v>1943500</v>
      </c>
    </row>
    <row r="22" spans="1:3" ht="18.75" x14ac:dyDescent="0.3">
      <c r="A22" s="37">
        <v>20</v>
      </c>
      <c r="B22" s="35" t="s">
        <v>8</v>
      </c>
      <c r="C22" s="23">
        <f>SUM(bente)</f>
        <v>1780993</v>
      </c>
    </row>
    <row r="23" spans="1:3" ht="18.75" x14ac:dyDescent="0.3">
      <c r="A23" s="37">
        <v>21</v>
      </c>
      <c r="B23" s="35" t="s">
        <v>207</v>
      </c>
      <c r="C23" s="23">
        <f>SUM(holje)</f>
        <v>1630047</v>
      </c>
    </row>
    <row r="24" spans="1:3" ht="18.75" x14ac:dyDescent="0.3">
      <c r="A24" s="37">
        <v>22</v>
      </c>
      <c r="B24" s="35" t="s">
        <v>161</v>
      </c>
      <c r="C24" s="23">
        <f>SUM(atle)</f>
        <v>1142458</v>
      </c>
    </row>
  </sheetData>
  <sortState xmlns:xlrd2="http://schemas.microsoft.com/office/spreadsheetml/2017/richdata2" ref="B3:C24">
    <sortCondition descending="1" ref="C3:C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Sheet1</vt:lpstr>
      <vt:lpstr>Sheet2</vt:lpstr>
      <vt:lpstr>aaregkjold</vt:lpstr>
      <vt:lpstr>ann_berit</vt:lpstr>
      <vt:lpstr>atle</vt:lpstr>
      <vt:lpstr>bente</vt:lpstr>
      <vt:lpstr>claes</vt:lpstr>
      <vt:lpstr>davis</vt:lpstr>
      <vt:lpstr>fixe</vt:lpstr>
      <vt:lpstr>gisleberg</vt:lpstr>
      <vt:lpstr>Gunnar_flaten</vt:lpstr>
      <vt:lpstr>hatteberg</vt:lpstr>
      <vt:lpstr>holje</vt:lpstr>
      <vt:lpstr>knut_engen</vt:lpstr>
      <vt:lpstr>koller</vt:lpstr>
      <vt:lpstr>laurendz</vt:lpstr>
      <vt:lpstr>linda_engen</vt:lpstr>
      <vt:lpstr>magnus</vt:lpstr>
      <vt:lpstr>ments</vt:lpstr>
      <vt:lpstr>odderik</vt:lpstr>
      <vt:lpstr>Per_erik</vt:lpstr>
      <vt:lpstr>ragnhild</vt:lpstr>
      <vt:lpstr>siv</vt:lpstr>
      <vt:lpstr>Tronsmoen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Lynne</dc:creator>
  <cp:lastModifiedBy>Hanne Lynne</cp:lastModifiedBy>
  <dcterms:created xsi:type="dcterms:W3CDTF">2019-09-16T08:36:35Z</dcterms:created>
  <dcterms:modified xsi:type="dcterms:W3CDTF">2020-11-16T11:52:42Z</dcterms:modified>
</cp:coreProperties>
</file>